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040"/>
  </bookViews>
  <sheets>
    <sheet name="はじめに" sheetId="10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正誤判定シート" sheetId="9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4" i="9" l="1"/>
  <c r="K165" i="9"/>
  <c r="K166" i="9"/>
  <c r="K167" i="9"/>
  <c r="K168" i="9"/>
  <c r="K169" i="9"/>
  <c r="K170" i="9"/>
  <c r="K171" i="9"/>
  <c r="K172" i="9"/>
  <c r="K163" i="9"/>
  <c r="C9" i="9" l="1"/>
  <c r="D9" i="9"/>
  <c r="E9" i="9"/>
  <c r="F9" i="9"/>
  <c r="B9" i="9"/>
  <c r="E30" i="8" l="1"/>
  <c r="F30" i="8"/>
  <c r="G30" i="8"/>
  <c r="H30" i="8"/>
  <c r="I30" i="8"/>
  <c r="J30" i="8"/>
  <c r="K30" i="8"/>
  <c r="E31" i="8"/>
  <c r="F31" i="8"/>
  <c r="G31" i="8"/>
  <c r="H31" i="8"/>
  <c r="I31" i="8"/>
  <c r="J31" i="8"/>
  <c r="K31" i="8"/>
  <c r="E32" i="8"/>
  <c r="F32" i="8"/>
  <c r="G32" i="8"/>
  <c r="H32" i="8"/>
  <c r="I32" i="8"/>
  <c r="J32" i="8"/>
  <c r="K32" i="8"/>
  <c r="E33" i="8"/>
  <c r="F33" i="8"/>
  <c r="G33" i="8"/>
  <c r="H33" i="8"/>
  <c r="I33" i="8"/>
  <c r="J33" i="8"/>
  <c r="K33" i="8"/>
  <c r="E34" i="8"/>
  <c r="F34" i="8"/>
  <c r="G34" i="8"/>
  <c r="H34" i="8"/>
  <c r="I34" i="8"/>
  <c r="J34" i="8"/>
  <c r="K34" i="8"/>
  <c r="E35" i="8"/>
  <c r="F35" i="8"/>
  <c r="G35" i="8"/>
  <c r="H35" i="8"/>
  <c r="I35" i="8"/>
  <c r="J35" i="8"/>
  <c r="K35" i="8"/>
  <c r="E36" i="8"/>
  <c r="F36" i="8"/>
  <c r="G36" i="8"/>
  <c r="H36" i="8"/>
  <c r="I36" i="8"/>
  <c r="J36" i="8"/>
  <c r="K36" i="8"/>
  <c r="E37" i="8"/>
  <c r="F37" i="8"/>
  <c r="G37" i="8"/>
  <c r="H37" i="8"/>
  <c r="I37" i="8"/>
  <c r="J37" i="8"/>
  <c r="K37" i="8"/>
  <c r="E38" i="8"/>
  <c r="F38" i="8"/>
  <c r="G38" i="8"/>
  <c r="H38" i="8"/>
  <c r="I38" i="8"/>
  <c r="J38" i="8"/>
  <c r="K38" i="8"/>
  <c r="F29" i="8"/>
  <c r="G29" i="8"/>
  <c r="H29" i="8"/>
  <c r="I29" i="8"/>
  <c r="J29" i="8"/>
  <c r="K29" i="8"/>
  <c r="E29" i="8"/>
  <c r="J69" i="7"/>
  <c r="J68" i="7"/>
  <c r="J67" i="7"/>
  <c r="J66" i="7"/>
  <c r="J63" i="7"/>
  <c r="J62" i="7"/>
  <c r="D69" i="7"/>
  <c r="D68" i="7"/>
  <c r="D67" i="7"/>
  <c r="D66" i="7"/>
  <c r="D63" i="7"/>
  <c r="D62" i="7"/>
  <c r="J59" i="7"/>
  <c r="D59" i="7"/>
  <c r="L58" i="7"/>
  <c r="K58" i="7"/>
  <c r="J58" i="7"/>
  <c r="I58" i="7"/>
  <c r="L57" i="7"/>
  <c r="K57" i="7"/>
  <c r="J57" i="7"/>
  <c r="I57" i="7"/>
  <c r="L56" i="7"/>
  <c r="K56" i="7"/>
  <c r="J56" i="7"/>
  <c r="I56" i="7"/>
  <c r="L55" i="7"/>
  <c r="K55" i="7"/>
  <c r="J55" i="7"/>
  <c r="I55" i="7"/>
  <c r="L54" i="7"/>
  <c r="K54" i="7"/>
  <c r="J54" i="7"/>
  <c r="I54" i="7"/>
  <c r="L53" i="7"/>
  <c r="K53" i="7"/>
  <c r="J53" i="7"/>
  <c r="I53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K49" i="7"/>
  <c r="K48" i="7"/>
  <c r="K47" i="7"/>
  <c r="K46" i="7"/>
  <c r="K45" i="7"/>
  <c r="K44" i="7"/>
  <c r="K43" i="7"/>
  <c r="K42" i="7"/>
  <c r="K41" i="7"/>
  <c r="K40" i="7"/>
  <c r="K39" i="7"/>
  <c r="K38" i="7"/>
  <c r="J49" i="7"/>
  <c r="J48" i="7"/>
  <c r="J47" i="7"/>
  <c r="J46" i="7"/>
  <c r="J45" i="7"/>
  <c r="J44" i="7"/>
  <c r="J43" i="7"/>
  <c r="J42" i="7"/>
  <c r="J41" i="7"/>
  <c r="J40" i="7"/>
  <c r="J39" i="7"/>
  <c r="J38" i="7"/>
  <c r="O43" i="6"/>
  <c r="N43" i="6"/>
  <c r="M43" i="6"/>
  <c r="L43" i="6"/>
  <c r="K43" i="6"/>
  <c r="J43" i="6"/>
  <c r="I43" i="6"/>
  <c r="H43" i="6"/>
  <c r="G43" i="6"/>
  <c r="F43" i="6"/>
  <c r="O42" i="6"/>
  <c r="N42" i="6"/>
  <c r="M42" i="6"/>
  <c r="L42" i="6"/>
  <c r="K42" i="6"/>
  <c r="J42" i="6"/>
  <c r="I42" i="6"/>
  <c r="H42" i="6"/>
  <c r="G42" i="6"/>
  <c r="F42" i="6"/>
  <c r="O41" i="6"/>
  <c r="N41" i="6"/>
  <c r="M41" i="6"/>
  <c r="L41" i="6"/>
  <c r="K41" i="6"/>
  <c r="J41" i="6"/>
  <c r="I41" i="6"/>
  <c r="H41" i="6"/>
  <c r="G41" i="6"/>
  <c r="F41" i="6"/>
  <c r="O40" i="6"/>
  <c r="N40" i="6"/>
  <c r="M40" i="6"/>
  <c r="L40" i="6"/>
  <c r="K40" i="6"/>
  <c r="J40" i="6"/>
  <c r="I40" i="6"/>
  <c r="H40" i="6"/>
  <c r="G40" i="6"/>
  <c r="F40" i="6"/>
  <c r="O39" i="6"/>
  <c r="N39" i="6"/>
  <c r="M39" i="6"/>
  <c r="L39" i="6"/>
  <c r="K39" i="6"/>
  <c r="J39" i="6"/>
  <c r="I39" i="6"/>
  <c r="H39" i="6"/>
  <c r="G39" i="6"/>
  <c r="F39" i="6"/>
  <c r="O38" i="6"/>
  <c r="N38" i="6"/>
  <c r="M38" i="6"/>
  <c r="L38" i="6"/>
  <c r="K38" i="6"/>
  <c r="J38" i="6"/>
  <c r="I38" i="6"/>
  <c r="H38" i="6"/>
  <c r="G38" i="6"/>
  <c r="F38" i="6"/>
  <c r="M37" i="6"/>
  <c r="L37" i="6"/>
  <c r="K37" i="6"/>
  <c r="J37" i="6"/>
  <c r="I37" i="6"/>
  <c r="H37" i="6"/>
  <c r="G37" i="6"/>
  <c r="F37" i="6"/>
  <c r="K36" i="6"/>
  <c r="J36" i="6"/>
  <c r="I36" i="6"/>
  <c r="H36" i="6"/>
  <c r="G36" i="6"/>
  <c r="F36" i="6"/>
  <c r="I35" i="6"/>
  <c r="H35" i="6"/>
  <c r="G35" i="6"/>
  <c r="F35" i="6"/>
  <c r="I34" i="6"/>
  <c r="H34" i="6"/>
  <c r="G34" i="6"/>
  <c r="F34" i="6"/>
  <c r="G33" i="6"/>
  <c r="F33" i="6"/>
  <c r="O36" i="6"/>
  <c r="N36" i="6"/>
  <c r="O35" i="6"/>
  <c r="N35" i="6"/>
  <c r="M35" i="6"/>
  <c r="L35" i="6"/>
  <c r="O34" i="6"/>
  <c r="N34" i="6"/>
  <c r="M34" i="6"/>
  <c r="L34" i="6"/>
  <c r="K34" i="6"/>
  <c r="J34" i="6"/>
  <c r="O33" i="6"/>
  <c r="N33" i="6"/>
  <c r="M33" i="6"/>
  <c r="L33" i="6"/>
  <c r="K33" i="6"/>
  <c r="J33" i="6"/>
  <c r="O32" i="6"/>
  <c r="N32" i="6"/>
  <c r="M32" i="6"/>
  <c r="L32" i="6"/>
  <c r="K32" i="6"/>
  <c r="J32" i="6"/>
  <c r="I32" i="6"/>
  <c r="H32" i="6"/>
  <c r="O31" i="6"/>
  <c r="N31" i="6"/>
  <c r="M31" i="6"/>
  <c r="L31" i="6"/>
  <c r="K31" i="6"/>
  <c r="J31" i="6"/>
  <c r="I31" i="6"/>
  <c r="H31" i="6"/>
  <c r="G31" i="6"/>
  <c r="F31" i="6"/>
  <c r="O30" i="6"/>
  <c r="N30" i="6"/>
  <c r="M30" i="6"/>
  <c r="L30" i="6"/>
  <c r="K30" i="6"/>
  <c r="J30" i="6"/>
  <c r="I30" i="6"/>
  <c r="H30" i="6"/>
  <c r="G30" i="6"/>
  <c r="F30" i="6"/>
  <c r="O29" i="6"/>
  <c r="N29" i="6"/>
  <c r="M29" i="6"/>
  <c r="L29" i="6"/>
  <c r="K29" i="6"/>
  <c r="J29" i="6"/>
  <c r="I29" i="6"/>
  <c r="H29" i="6"/>
  <c r="G29" i="6"/>
  <c r="F29" i="6"/>
  <c r="E39" i="6"/>
  <c r="E38" i="6"/>
  <c r="E37" i="6"/>
  <c r="E36" i="6"/>
  <c r="E35" i="6"/>
  <c r="E34" i="6"/>
  <c r="E33" i="6"/>
  <c r="E32" i="6"/>
  <c r="E31" i="6"/>
  <c r="E30" i="6"/>
  <c r="H29" i="5"/>
  <c r="G29" i="5"/>
  <c r="F29" i="5"/>
  <c r="E29" i="5"/>
  <c r="D29" i="5"/>
  <c r="C29" i="5"/>
  <c r="F24" i="4"/>
  <c r="F23" i="4"/>
  <c r="F22" i="4"/>
  <c r="F21" i="4"/>
  <c r="F20" i="4"/>
  <c r="F19" i="4"/>
  <c r="E24" i="4"/>
  <c r="E23" i="4"/>
  <c r="E22" i="4"/>
  <c r="E21" i="4"/>
  <c r="E20" i="4"/>
  <c r="E19" i="4"/>
  <c r="D24" i="4"/>
  <c r="D23" i="4"/>
  <c r="D22" i="4"/>
  <c r="D21" i="4"/>
  <c r="D20" i="4"/>
  <c r="D19" i="4"/>
  <c r="C24" i="4"/>
  <c r="C23" i="4"/>
  <c r="C22" i="4"/>
  <c r="C21" i="4"/>
  <c r="C20" i="4"/>
  <c r="C19" i="4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S53" i="3"/>
  <c r="R53" i="3"/>
  <c r="S52" i="3"/>
  <c r="R52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E53" i="3"/>
  <c r="E52" i="3"/>
  <c r="E51" i="3"/>
  <c r="E50" i="3"/>
  <c r="E49" i="3"/>
  <c r="E48" i="3"/>
  <c r="E47" i="3"/>
  <c r="E46" i="3"/>
  <c r="E45" i="3"/>
  <c r="E44" i="3"/>
  <c r="E43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K40" i="2"/>
  <c r="K39" i="2"/>
  <c r="K38" i="2"/>
  <c r="K37" i="2"/>
  <c r="K36" i="2"/>
  <c r="I32" i="2"/>
  <c r="I31" i="2"/>
  <c r="I30" i="2"/>
  <c r="I26" i="2"/>
  <c r="I25" i="2"/>
  <c r="I24" i="2"/>
  <c r="F33" i="2"/>
  <c r="F32" i="2"/>
  <c r="F31" i="2"/>
  <c r="F30" i="2"/>
  <c r="F29" i="2"/>
  <c r="F28" i="2"/>
  <c r="F27" i="2"/>
  <c r="F26" i="2"/>
  <c r="F25" i="2"/>
  <c r="F24" i="2"/>
  <c r="E33" i="2"/>
  <c r="E32" i="2"/>
  <c r="E31" i="2"/>
  <c r="E30" i="2"/>
  <c r="E29" i="2"/>
  <c r="E28" i="2"/>
  <c r="E27" i="2"/>
  <c r="E26" i="2"/>
  <c r="E25" i="2"/>
  <c r="E24" i="2"/>
  <c r="J164" i="9" l="1"/>
  <c r="J165" i="9"/>
  <c r="J166" i="9"/>
  <c r="J167" i="9"/>
  <c r="J168" i="9"/>
  <c r="J169" i="9"/>
  <c r="J170" i="9"/>
  <c r="J171" i="9"/>
  <c r="J172" i="9"/>
  <c r="J163" i="9"/>
  <c r="I164" i="9"/>
  <c r="I165" i="9"/>
  <c r="I166" i="9"/>
  <c r="I167" i="9"/>
  <c r="I168" i="9"/>
  <c r="I169" i="9"/>
  <c r="I170" i="9"/>
  <c r="I171" i="9"/>
  <c r="I172" i="9"/>
  <c r="I163" i="9"/>
  <c r="H164" i="9"/>
  <c r="H165" i="9"/>
  <c r="H166" i="9"/>
  <c r="H167" i="9"/>
  <c r="H168" i="9"/>
  <c r="H169" i="9"/>
  <c r="H170" i="9"/>
  <c r="H171" i="9"/>
  <c r="H172" i="9"/>
  <c r="H163" i="9"/>
  <c r="G164" i="9"/>
  <c r="G165" i="9"/>
  <c r="G166" i="9"/>
  <c r="G167" i="9"/>
  <c r="G168" i="9"/>
  <c r="G169" i="9"/>
  <c r="G170" i="9"/>
  <c r="G171" i="9"/>
  <c r="G172" i="9"/>
  <c r="G163" i="9"/>
  <c r="F164" i="9"/>
  <c r="F165" i="9"/>
  <c r="F166" i="9"/>
  <c r="F167" i="9"/>
  <c r="F168" i="9"/>
  <c r="F169" i="9"/>
  <c r="F170" i="9"/>
  <c r="F171" i="9"/>
  <c r="F172" i="9"/>
  <c r="F163" i="9"/>
  <c r="E164" i="9"/>
  <c r="E165" i="9"/>
  <c r="E166" i="9"/>
  <c r="E167" i="9"/>
  <c r="E168" i="9"/>
  <c r="E169" i="9"/>
  <c r="E170" i="9"/>
  <c r="E171" i="9"/>
  <c r="E172" i="9"/>
  <c r="E163" i="9"/>
  <c r="J157" i="9"/>
  <c r="J158" i="9"/>
  <c r="J159" i="9"/>
  <c r="J156" i="9"/>
  <c r="J153" i="9"/>
  <c r="J152" i="9"/>
  <c r="J144" i="9"/>
  <c r="K144" i="9"/>
  <c r="L144" i="9"/>
  <c r="J145" i="9"/>
  <c r="K145" i="9"/>
  <c r="L145" i="9"/>
  <c r="J146" i="9"/>
  <c r="K146" i="9"/>
  <c r="L146" i="9"/>
  <c r="J147" i="9"/>
  <c r="K147" i="9"/>
  <c r="L147" i="9"/>
  <c r="J148" i="9"/>
  <c r="K148" i="9"/>
  <c r="L148" i="9"/>
  <c r="L143" i="9"/>
  <c r="K143" i="9"/>
  <c r="J143" i="9"/>
  <c r="I148" i="9"/>
  <c r="I147" i="9"/>
  <c r="I146" i="9"/>
  <c r="I145" i="9"/>
  <c r="I144" i="9"/>
  <c r="I143" i="9"/>
  <c r="C144" i="9"/>
  <c r="C145" i="9"/>
  <c r="C146" i="9"/>
  <c r="C147" i="9"/>
  <c r="C148" i="9"/>
  <c r="C143" i="9"/>
  <c r="E144" i="9"/>
  <c r="F144" i="9"/>
  <c r="E145" i="9"/>
  <c r="F145" i="9"/>
  <c r="E146" i="9"/>
  <c r="F146" i="9"/>
  <c r="D144" i="9"/>
  <c r="D145" i="9"/>
  <c r="D146" i="9"/>
  <c r="D143" i="9"/>
  <c r="K129" i="9"/>
  <c r="K130" i="9"/>
  <c r="K131" i="9"/>
  <c r="K132" i="9"/>
  <c r="K133" i="9"/>
  <c r="K134" i="9"/>
  <c r="K135" i="9"/>
  <c r="K136" i="9"/>
  <c r="K137" i="9"/>
  <c r="K138" i="9"/>
  <c r="K139" i="9"/>
  <c r="K128" i="9"/>
  <c r="J129" i="9"/>
  <c r="J130" i="9"/>
  <c r="J131" i="9"/>
  <c r="J132" i="9"/>
  <c r="J133" i="9"/>
  <c r="J134" i="9"/>
  <c r="J135" i="9"/>
  <c r="J136" i="9"/>
  <c r="J137" i="9"/>
  <c r="J138" i="9"/>
  <c r="J139" i="9"/>
  <c r="J128" i="9"/>
  <c r="N114" i="9"/>
  <c r="O114" i="9" s="1"/>
  <c r="N115" i="9"/>
  <c r="O115" i="9"/>
  <c r="N116" i="9"/>
  <c r="O116" i="9" s="1"/>
  <c r="N117" i="9"/>
  <c r="O117" i="9"/>
  <c r="N118" i="9"/>
  <c r="O118" i="9" s="1"/>
  <c r="N113" i="9"/>
  <c r="O113" i="9" s="1"/>
  <c r="L113" i="9"/>
  <c r="M113" i="9" s="1"/>
  <c r="L114" i="9"/>
  <c r="M114" i="9"/>
  <c r="L115" i="9"/>
  <c r="M115" i="9" s="1"/>
  <c r="L116" i="9"/>
  <c r="M116" i="9"/>
  <c r="L117" i="9"/>
  <c r="M117" i="9" s="1"/>
  <c r="L118" i="9"/>
  <c r="M118" i="9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J20" i="1"/>
  <c r="H20" i="1"/>
  <c r="I20" i="1"/>
  <c r="G20" i="1"/>
  <c r="L112" i="9"/>
  <c r="M112" i="9"/>
  <c r="J112" i="9"/>
  <c r="K112" i="9" s="1"/>
  <c r="J113" i="9"/>
  <c r="K113" i="9"/>
  <c r="J114" i="9"/>
  <c r="K114" i="9" s="1"/>
  <c r="J115" i="9"/>
  <c r="K115" i="9"/>
  <c r="J116" i="9"/>
  <c r="K116" i="9" s="1"/>
  <c r="J117" i="9"/>
  <c r="K117" i="9"/>
  <c r="J118" i="9"/>
  <c r="K118" i="9" s="1"/>
  <c r="J111" i="9"/>
  <c r="K111" i="9" s="1"/>
  <c r="H110" i="9"/>
  <c r="I110" i="9" s="1"/>
  <c r="H111" i="9"/>
  <c r="I111" i="9"/>
  <c r="H112" i="9"/>
  <c r="I112" i="9" s="1"/>
  <c r="H113" i="9"/>
  <c r="I113" i="9"/>
  <c r="H114" i="9"/>
  <c r="I114" i="9" s="1"/>
  <c r="H115" i="9"/>
  <c r="I115" i="9"/>
  <c r="H116" i="9"/>
  <c r="I116" i="9" s="1"/>
  <c r="H117" i="9"/>
  <c r="I117" i="9"/>
  <c r="H118" i="9"/>
  <c r="I118" i="9" s="1"/>
  <c r="H109" i="9"/>
  <c r="I109" i="9" s="1"/>
  <c r="G109" i="9"/>
  <c r="G110" i="9"/>
  <c r="G111" i="9"/>
  <c r="G112" i="9"/>
  <c r="G113" i="9"/>
  <c r="G114" i="9"/>
  <c r="G115" i="9"/>
  <c r="G116" i="9"/>
  <c r="G117" i="9"/>
  <c r="G118" i="9"/>
  <c r="G108" i="9"/>
  <c r="N105" i="9"/>
  <c r="O105" i="9" s="1"/>
  <c r="N106" i="9"/>
  <c r="O106" i="9"/>
  <c r="N107" i="9"/>
  <c r="O107" i="9" s="1"/>
  <c r="N108" i="9"/>
  <c r="O108" i="9"/>
  <c r="N109" i="9"/>
  <c r="O109" i="9" s="1"/>
  <c r="N110" i="9"/>
  <c r="O110" i="9"/>
  <c r="N111" i="9"/>
  <c r="O111" i="9" s="1"/>
  <c r="N104" i="9"/>
  <c r="O104" i="9" s="1"/>
  <c r="L105" i="9"/>
  <c r="L106" i="9"/>
  <c r="L107" i="9"/>
  <c r="L108" i="9"/>
  <c r="M108" i="9" s="1"/>
  <c r="L109" i="9"/>
  <c r="L110" i="9"/>
  <c r="L104" i="9"/>
  <c r="M104" i="9" s="1"/>
  <c r="M105" i="9"/>
  <c r="M106" i="9"/>
  <c r="M107" i="9"/>
  <c r="M109" i="9"/>
  <c r="M110" i="9"/>
  <c r="J105" i="9"/>
  <c r="K105" i="9" s="1"/>
  <c r="J106" i="9"/>
  <c r="K106" i="9"/>
  <c r="J107" i="9"/>
  <c r="K107" i="9" s="1"/>
  <c r="J108" i="9"/>
  <c r="K108" i="9"/>
  <c r="J109" i="9"/>
  <c r="K109" i="9" s="1"/>
  <c r="K104" i="9"/>
  <c r="J104" i="9"/>
  <c r="I107" i="9"/>
  <c r="H105" i="9"/>
  <c r="H106" i="9"/>
  <c r="H107" i="9"/>
  <c r="I105" i="9"/>
  <c r="H104" i="9"/>
  <c r="I104" i="9" s="1"/>
  <c r="I106" i="9"/>
  <c r="F105" i="9"/>
  <c r="G105" i="9" s="1"/>
  <c r="F106" i="9"/>
  <c r="G106" i="9"/>
  <c r="G104" i="9"/>
  <c r="F109" i="9"/>
  <c r="F110" i="9"/>
  <c r="F111" i="9"/>
  <c r="F112" i="9"/>
  <c r="F113" i="9"/>
  <c r="F114" i="9"/>
  <c r="F115" i="9"/>
  <c r="F116" i="9"/>
  <c r="F117" i="9"/>
  <c r="F118" i="9"/>
  <c r="F108" i="9"/>
  <c r="F104" i="9"/>
  <c r="E106" i="9"/>
  <c r="E107" i="9"/>
  <c r="E108" i="9"/>
  <c r="E109" i="9"/>
  <c r="E110" i="9"/>
  <c r="E111" i="9"/>
  <c r="E112" i="9"/>
  <c r="E113" i="9"/>
  <c r="E114" i="9"/>
  <c r="E105" i="9"/>
  <c r="C98" i="9"/>
  <c r="G98" i="9"/>
  <c r="F98" i="9"/>
  <c r="E98" i="9"/>
  <c r="D98" i="9"/>
  <c r="H98" i="9" s="1"/>
  <c r="F143" i="9" l="1"/>
  <c r="E143" i="9"/>
  <c r="F148" i="9"/>
  <c r="D148" i="9"/>
  <c r="E148" i="9"/>
  <c r="D147" i="9"/>
  <c r="D149" i="9" s="1"/>
  <c r="F147" i="9"/>
  <c r="E147" i="9"/>
  <c r="E72" i="9"/>
  <c r="E73" i="9"/>
  <c r="E74" i="9"/>
  <c r="E75" i="9"/>
  <c r="E76" i="9"/>
  <c r="D72" i="9"/>
  <c r="D73" i="9"/>
  <c r="D74" i="9"/>
  <c r="D75" i="9"/>
  <c r="D76" i="9"/>
  <c r="C72" i="9"/>
  <c r="C73" i="9"/>
  <c r="C74" i="9"/>
  <c r="C75" i="9"/>
  <c r="C76" i="9"/>
  <c r="B72" i="9"/>
  <c r="B73" i="9"/>
  <c r="B74" i="9"/>
  <c r="B75" i="9"/>
  <c r="B76" i="9"/>
  <c r="E71" i="9"/>
  <c r="D71" i="9"/>
  <c r="C71" i="9"/>
  <c r="B71" i="9"/>
  <c r="J149" i="9" l="1"/>
  <c r="D158" i="9"/>
  <c r="D159" i="9"/>
  <c r="D157" i="9"/>
  <c r="D156" i="9"/>
  <c r="D152" i="9"/>
  <c r="D153" i="9"/>
  <c r="Q53" i="9"/>
  <c r="S52" i="9"/>
  <c r="Q52" i="9"/>
  <c r="Q51" i="9"/>
  <c r="Q50" i="9"/>
  <c r="Q49" i="9"/>
  <c r="S48" i="9"/>
  <c r="Q48" i="9"/>
  <c r="N53" i="9"/>
  <c r="N52" i="9"/>
  <c r="N51" i="9"/>
  <c r="P50" i="9"/>
  <c r="N50" i="9"/>
  <c r="N49" i="9"/>
  <c r="N48" i="9"/>
  <c r="K53" i="9"/>
  <c r="M52" i="9"/>
  <c r="K52" i="9"/>
  <c r="K51" i="9"/>
  <c r="K50" i="9"/>
  <c r="K49" i="9"/>
  <c r="M48" i="9"/>
  <c r="K48" i="9"/>
  <c r="I50" i="9"/>
  <c r="H53" i="9"/>
  <c r="H52" i="9"/>
  <c r="H51" i="9"/>
  <c r="H50" i="9"/>
  <c r="H49" i="9"/>
  <c r="H48" i="9"/>
  <c r="E48" i="9"/>
  <c r="E51" i="9"/>
  <c r="E53" i="9"/>
  <c r="E52" i="9"/>
  <c r="E50" i="9"/>
  <c r="E49" i="9"/>
  <c r="S47" i="9"/>
  <c r="R47" i="9"/>
  <c r="S46" i="9"/>
  <c r="R46" i="9"/>
  <c r="S45" i="9"/>
  <c r="R45" i="9"/>
  <c r="S44" i="9"/>
  <c r="R44" i="9"/>
  <c r="S43" i="9"/>
  <c r="R43" i="9"/>
  <c r="S42" i="9"/>
  <c r="R42" i="9"/>
  <c r="S41" i="9"/>
  <c r="R41" i="9"/>
  <c r="S40" i="9"/>
  <c r="R40" i="9"/>
  <c r="S39" i="9"/>
  <c r="R39" i="9"/>
  <c r="S38" i="9"/>
  <c r="S49" i="9" s="1"/>
  <c r="R38" i="9"/>
  <c r="R52" i="9" s="1"/>
  <c r="S37" i="9"/>
  <c r="S51" i="9" s="1"/>
  <c r="R37" i="9"/>
  <c r="R50" i="9" s="1"/>
  <c r="S36" i="9"/>
  <c r="S53" i="9" s="1"/>
  <c r="R36" i="9"/>
  <c r="R48" i="9" s="1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P49" i="9" s="1"/>
  <c r="O39" i="9"/>
  <c r="O52" i="9" s="1"/>
  <c r="P38" i="9"/>
  <c r="P52" i="9" s="1"/>
  <c r="O38" i="9"/>
  <c r="P37" i="9"/>
  <c r="P53" i="9" s="1"/>
  <c r="O37" i="9"/>
  <c r="O48" i="9" s="1"/>
  <c r="P36" i="9"/>
  <c r="P51" i="9" s="1"/>
  <c r="O36" i="9"/>
  <c r="O50" i="9" s="1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M49" i="9" s="1"/>
  <c r="L38" i="9"/>
  <c r="L52" i="9" s="1"/>
  <c r="M37" i="9"/>
  <c r="M51" i="9" s="1"/>
  <c r="L37" i="9"/>
  <c r="L51" i="9" s="1"/>
  <c r="L36" i="9"/>
  <c r="L48" i="9" s="1"/>
  <c r="M36" i="9"/>
  <c r="M53" i="9" s="1"/>
  <c r="I36" i="9"/>
  <c r="I51" i="9" s="1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J49" i="9" s="1"/>
  <c r="I39" i="9"/>
  <c r="J38" i="9"/>
  <c r="J52" i="9" s="1"/>
  <c r="I38" i="9"/>
  <c r="I49" i="9" s="1"/>
  <c r="J37" i="9"/>
  <c r="J53" i="9" s="1"/>
  <c r="I37" i="9"/>
  <c r="J36" i="9"/>
  <c r="J51" i="9" s="1"/>
  <c r="G47" i="9"/>
  <c r="G46" i="9"/>
  <c r="G45" i="9"/>
  <c r="G44" i="9"/>
  <c r="G43" i="9"/>
  <c r="G42" i="9"/>
  <c r="G41" i="9"/>
  <c r="G40" i="9"/>
  <c r="G39" i="9"/>
  <c r="G38" i="9"/>
  <c r="G52" i="9" s="1"/>
  <c r="G37" i="9"/>
  <c r="G36" i="9"/>
  <c r="G50" i="9" s="1"/>
  <c r="F47" i="9"/>
  <c r="F46" i="9"/>
  <c r="F50" i="9" s="1"/>
  <c r="F45" i="9"/>
  <c r="F44" i="9"/>
  <c r="F43" i="9"/>
  <c r="F53" i="9" s="1"/>
  <c r="F42" i="9"/>
  <c r="F41" i="9"/>
  <c r="F40" i="9"/>
  <c r="F39" i="9"/>
  <c r="F38" i="9"/>
  <c r="F49" i="9" s="1"/>
  <c r="F37" i="9"/>
  <c r="F36" i="9"/>
  <c r="F51" i="9" s="1"/>
  <c r="T47" i="9"/>
  <c r="U47" i="9" s="1"/>
  <c r="T46" i="9"/>
  <c r="U46" i="9" s="1"/>
  <c r="T45" i="9"/>
  <c r="U45" i="9" s="1"/>
  <c r="T44" i="9"/>
  <c r="U44" i="9" s="1"/>
  <c r="T43" i="9"/>
  <c r="U43" i="9" s="1"/>
  <c r="T42" i="9"/>
  <c r="U42" i="9" s="1"/>
  <c r="T41" i="9"/>
  <c r="U41" i="9" s="1"/>
  <c r="T40" i="9"/>
  <c r="U40" i="9" s="1"/>
  <c r="T39" i="9"/>
  <c r="U39" i="9" s="1"/>
  <c r="T38" i="9"/>
  <c r="U38" i="9" s="1"/>
  <c r="T37" i="9"/>
  <c r="U37" i="9" s="1"/>
  <c r="T36" i="9"/>
  <c r="U36" i="9" s="1"/>
  <c r="H22" i="9"/>
  <c r="H23" i="9"/>
  <c r="H21" i="9"/>
  <c r="H16" i="9"/>
  <c r="H17" i="9"/>
  <c r="H15" i="9"/>
  <c r="E16" i="9"/>
  <c r="E17" i="9"/>
  <c r="E18" i="9"/>
  <c r="J29" i="9" s="1"/>
  <c r="E19" i="9"/>
  <c r="E20" i="9"/>
  <c r="E21" i="9"/>
  <c r="E22" i="9"/>
  <c r="E23" i="9"/>
  <c r="E24" i="9"/>
  <c r="E15" i="9"/>
  <c r="J30" i="9" s="1"/>
  <c r="D16" i="9"/>
  <c r="D17" i="9"/>
  <c r="D18" i="9"/>
  <c r="D19" i="9"/>
  <c r="D20" i="9"/>
  <c r="D21" i="9"/>
  <c r="D22" i="9"/>
  <c r="D23" i="9"/>
  <c r="D24" i="9"/>
  <c r="D15" i="9"/>
  <c r="C8" i="9"/>
  <c r="D8" i="9"/>
  <c r="E8" i="9"/>
  <c r="F8" i="9"/>
  <c r="C10" i="9"/>
  <c r="D10" i="9"/>
  <c r="E10" i="9"/>
  <c r="F10" i="9"/>
  <c r="C11" i="9"/>
  <c r="D11" i="9"/>
  <c r="E11" i="9"/>
  <c r="F11" i="9"/>
  <c r="B11" i="9"/>
  <c r="B10" i="9"/>
  <c r="B8" i="9"/>
  <c r="H4" i="9"/>
  <c r="I4" i="9"/>
  <c r="J4" i="9"/>
  <c r="H5" i="9"/>
  <c r="I5" i="9"/>
  <c r="J5" i="9"/>
  <c r="H6" i="9"/>
  <c r="I6" i="9"/>
  <c r="H7" i="9"/>
  <c r="I7" i="9"/>
  <c r="I3" i="9"/>
  <c r="H3" i="9"/>
  <c r="G4" i="9"/>
  <c r="G5" i="9"/>
  <c r="G6" i="9"/>
  <c r="J6" i="9" s="1"/>
  <c r="G7" i="9"/>
  <c r="J7" i="9" s="1"/>
  <c r="G3" i="9"/>
  <c r="J3" i="9" s="1"/>
  <c r="F48" i="9" l="1"/>
  <c r="F52" i="9"/>
  <c r="O49" i="9"/>
  <c r="R51" i="9"/>
  <c r="J28" i="9"/>
  <c r="G48" i="9"/>
  <c r="G51" i="9"/>
  <c r="I48" i="9"/>
  <c r="L50" i="9"/>
  <c r="J31" i="9"/>
  <c r="G53" i="9"/>
  <c r="J48" i="9"/>
  <c r="J50" i="9"/>
  <c r="I52" i="9"/>
  <c r="L49" i="9"/>
  <c r="M50" i="9"/>
  <c r="L53" i="9"/>
  <c r="P48" i="9"/>
  <c r="O51" i="9"/>
  <c r="R49" i="9"/>
  <c r="S50" i="9"/>
  <c r="R53" i="9"/>
  <c r="O53" i="9"/>
  <c r="J27" i="9"/>
  <c r="I53" i="9"/>
  <c r="G49" i="9"/>
</calcChain>
</file>

<file path=xl/sharedStrings.xml><?xml version="1.0" encoding="utf-8"?>
<sst xmlns="http://schemas.openxmlformats.org/spreadsheetml/2006/main" count="1247" uniqueCount="333">
  <si>
    <t>小テスト集計表</t>
    <rPh sb="0" eb="1">
      <t>ショウ</t>
    </rPh>
    <rPh sb="4" eb="7">
      <t>シュウケイヒョウ</t>
    </rPh>
    <phoneticPr fontId="3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</si>
  <si>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</si>
  <si>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</si>
  <si>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</si>
  <si>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</si>
  <si>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</si>
  <si>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平均</t>
    <rPh sb="0" eb="2">
      <t>ヘイキン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</si>
  <si>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</si>
  <si>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</si>
  <si>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</si>
  <si>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</si>
  <si>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</si>
  <si>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最高得点</t>
    <rPh sb="0" eb="2">
      <t>サイコウ</t>
    </rPh>
    <rPh sb="2" eb="4">
      <t>トクテン</t>
    </rPh>
    <phoneticPr fontId="3"/>
  </si>
  <si>
    <t>国数英の合計</t>
    <rPh sb="0" eb="1">
      <t>コク</t>
    </rPh>
    <rPh sb="1" eb="2">
      <t>スウ</t>
    </rPh>
    <rPh sb="2" eb="3">
      <t>エイ</t>
    </rPh>
    <rPh sb="4" eb="6">
      <t>ゴウケイ</t>
    </rPh>
    <phoneticPr fontId="1"/>
  </si>
  <si>
    <t>５教科いずれか８０点以上なら○</t>
    <rPh sb="1" eb="3">
      <t>キョウカ</t>
    </rPh>
    <rPh sb="9" eb="12">
      <t>テンイジョウ</t>
    </rPh>
    <phoneticPr fontId="1"/>
  </si>
  <si>
    <t>５教科のうち７０点以上が
３科目以上あれば○</t>
    <rPh sb="1" eb="3">
      <t>キョウカ</t>
    </rPh>
    <rPh sb="8" eb="11">
      <t>テンイジョウ</t>
    </rPh>
    <rPh sb="14" eb="18">
      <t>カモクイジョウ</t>
    </rPh>
    <phoneticPr fontId="1"/>
  </si>
  <si>
    <t>国数英すべて６０以上に○</t>
    <rPh sb="0" eb="1">
      <t>コク</t>
    </rPh>
    <rPh sb="1" eb="2">
      <t>スウ</t>
    </rPh>
    <rPh sb="2" eb="3">
      <t>エイ</t>
    </rPh>
    <rPh sb="8" eb="10">
      <t>イジョウ</t>
    </rPh>
    <phoneticPr fontId="1"/>
  </si>
  <si>
    <t>最低得点</t>
    <rPh sb="0" eb="2">
      <t>サイテイ</t>
    </rPh>
    <rPh sb="2" eb="4">
      <t>トクテン</t>
    </rPh>
    <phoneticPr fontId="3"/>
  </si>
  <si>
    <t>評価(平均が７５点以上が「A」、
７５点未満６５点以上が「B」、それ未満が「C」</t>
    <rPh sb="0" eb="2">
      <t>ヒョウカ</t>
    </rPh>
    <rPh sb="3" eb="5">
      <t>ヘイキン</t>
    </rPh>
    <rPh sb="8" eb="11">
      <t>テンイジョウ</t>
    </rPh>
    <rPh sb="19" eb="20">
      <t>テン</t>
    </rPh>
    <rPh sb="20" eb="22">
      <t>ミマン</t>
    </rPh>
    <rPh sb="24" eb="27">
      <t>テンイジョウ</t>
    </rPh>
    <rPh sb="34" eb="36">
      <t>ミマン</t>
    </rPh>
    <phoneticPr fontId="3"/>
  </si>
  <si>
    <t>８月売上ランキング（食料品）</t>
    <rPh sb="1" eb="2">
      <t>ガツ</t>
    </rPh>
    <rPh sb="2" eb="4">
      <t>ウリアゲ</t>
    </rPh>
    <rPh sb="10" eb="13">
      <t>ショクリョウヒン</t>
    </rPh>
    <phoneticPr fontId="6"/>
  </si>
  <si>
    <t>順位</t>
    <rPh sb="0" eb="2">
      <t>ジュンイ</t>
    </rPh>
    <phoneticPr fontId="6"/>
  </si>
  <si>
    <t>商品</t>
    <rPh sb="0" eb="2">
      <t>ショウヒン</t>
    </rPh>
    <phoneticPr fontId="6"/>
  </si>
  <si>
    <t>区分</t>
    <rPh sb="0" eb="2">
      <t>クブン</t>
    </rPh>
    <phoneticPr fontId="6"/>
  </si>
  <si>
    <t>売上金額</t>
    <rPh sb="0" eb="2">
      <t>ウリアゲ</t>
    </rPh>
    <rPh sb="2" eb="4">
      <t>キンガク</t>
    </rPh>
    <phoneticPr fontId="6"/>
  </si>
  <si>
    <t>アイスクリーム（棒）</t>
    <rPh sb="8" eb="9">
      <t>ボウ</t>
    </rPh>
    <phoneticPr fontId="2"/>
  </si>
  <si>
    <t>菓子</t>
    <rPh sb="0" eb="2">
      <t>カシ</t>
    </rPh>
    <phoneticPr fontId="2"/>
  </si>
  <si>
    <t>冷し中華</t>
    <rPh sb="0" eb="1">
      <t>ヒヤ</t>
    </rPh>
    <rPh sb="2" eb="4">
      <t>チュウカ</t>
    </rPh>
    <phoneticPr fontId="2"/>
  </si>
  <si>
    <t>麺類</t>
    <rPh sb="0" eb="2">
      <t>メンルイ</t>
    </rPh>
    <phoneticPr fontId="2"/>
  </si>
  <si>
    <t>かき氷アイス</t>
    <rPh sb="2" eb="3">
      <t>ゴオリ</t>
    </rPh>
    <phoneticPr fontId="2"/>
  </si>
  <si>
    <t>幕の内弁当</t>
    <rPh sb="0" eb="1">
      <t>マク</t>
    </rPh>
    <rPh sb="2" eb="3">
      <t>ウチ</t>
    </rPh>
    <rPh sb="3" eb="5">
      <t>ベントウ</t>
    </rPh>
    <phoneticPr fontId="2"/>
  </si>
  <si>
    <t>弁当</t>
    <rPh sb="0" eb="2">
      <t>ベントウ</t>
    </rPh>
    <phoneticPr fontId="2"/>
  </si>
  <si>
    <t>ビーフカレー</t>
  </si>
  <si>
    <t>ざるそば</t>
  </si>
  <si>
    <t>シュークリーム</t>
  </si>
  <si>
    <t>ナポリタン</t>
  </si>
  <si>
    <t>ロールケーキ</t>
  </si>
  <si>
    <t>アイスクリーム（カップ）</t>
  </si>
  <si>
    <t>区分別商品数</t>
    <rPh sb="0" eb="2">
      <t>クブン</t>
    </rPh>
    <rPh sb="2" eb="3">
      <t>ベツ</t>
    </rPh>
    <rPh sb="3" eb="5">
      <t>ショウヒン</t>
    </rPh>
    <rPh sb="5" eb="6">
      <t>スウ</t>
    </rPh>
    <phoneticPr fontId="6"/>
  </si>
  <si>
    <t>弁当</t>
    <rPh sb="0" eb="2">
      <t>ベントウ</t>
    </rPh>
    <phoneticPr fontId="6"/>
  </si>
  <si>
    <t>麺類</t>
    <rPh sb="0" eb="2">
      <t>メンルイ</t>
    </rPh>
    <phoneticPr fontId="6"/>
  </si>
  <si>
    <t>菓子</t>
    <rPh sb="0" eb="2">
      <t>カシ</t>
    </rPh>
    <phoneticPr fontId="6"/>
  </si>
  <si>
    <t>区分別売上金額</t>
    <rPh sb="0" eb="2">
      <t>クブン</t>
    </rPh>
    <rPh sb="2" eb="3">
      <t>ベツ</t>
    </rPh>
    <rPh sb="3" eb="5">
      <t>ウリアゲ</t>
    </rPh>
    <rPh sb="5" eb="7">
      <t>キンガク</t>
    </rPh>
    <phoneticPr fontId="6"/>
  </si>
  <si>
    <t>売上評価</t>
    <rPh sb="0" eb="2">
      <t>ウリアゲ</t>
    </rPh>
    <rPh sb="2" eb="4">
      <t>ヒョウカ</t>
    </rPh>
    <phoneticPr fontId="3"/>
  </si>
  <si>
    <t>~4,999,999</t>
    <phoneticPr fontId="3"/>
  </si>
  <si>
    <t>~6,999,999</t>
    <phoneticPr fontId="3"/>
  </si>
  <si>
    <t>~8,999,999</t>
    <phoneticPr fontId="3"/>
  </si>
  <si>
    <t>~10,999,999</t>
    <phoneticPr fontId="3"/>
  </si>
  <si>
    <t>以上全て</t>
    <rPh sb="0" eb="2">
      <t>イジョウ</t>
    </rPh>
    <rPh sb="2" eb="3">
      <t>スベ</t>
    </rPh>
    <phoneticPr fontId="3"/>
  </si>
  <si>
    <t>E</t>
    <phoneticPr fontId="3"/>
  </si>
  <si>
    <t>D</t>
    <phoneticPr fontId="3"/>
  </si>
  <si>
    <t>C</t>
    <phoneticPr fontId="3"/>
  </si>
  <si>
    <t>B</t>
    <phoneticPr fontId="3"/>
  </si>
  <si>
    <t>A</t>
    <phoneticPr fontId="3"/>
  </si>
  <si>
    <t>基準</t>
    <rPh sb="0" eb="2">
      <t>キジュン</t>
    </rPh>
    <phoneticPr fontId="3"/>
  </si>
  <si>
    <t>評価</t>
    <rPh sb="0" eb="2">
      <t>ヒョウカ</t>
    </rPh>
    <phoneticPr fontId="3"/>
  </si>
  <si>
    <t>該当数</t>
    <rPh sb="0" eb="2">
      <t>ガイトウ</t>
    </rPh>
    <rPh sb="2" eb="3">
      <t>スウ</t>
    </rPh>
    <phoneticPr fontId="3"/>
  </si>
  <si>
    <t>貴野美紀子</t>
    <rPh sb="0" eb="1">
      <t>タカシ</t>
    </rPh>
    <rPh sb="1" eb="2">
      <t>ノ</t>
    </rPh>
    <rPh sb="2" eb="5">
      <t>ミキコ</t>
    </rPh>
    <phoneticPr fontId="1"/>
  </si>
  <si>
    <t>女</t>
    <rPh sb="0" eb="1">
      <t>オンナ</t>
    </rPh>
    <phoneticPr fontId="1"/>
  </si>
  <si>
    <t>桜野さくら</t>
    <rPh sb="0" eb="1">
      <t>サクラ</t>
    </rPh>
    <rPh sb="1" eb="2">
      <t>ノ</t>
    </rPh>
    <phoneticPr fontId="1"/>
  </si>
  <si>
    <t>郷間伊織</t>
    <rPh sb="0" eb="2">
      <t>ゴウマ</t>
    </rPh>
    <rPh sb="2" eb="4">
      <t>イオリ</t>
    </rPh>
    <phoneticPr fontId="1"/>
  </si>
  <si>
    <t>男</t>
    <rPh sb="0" eb="1">
      <t>オトコ</t>
    </rPh>
    <phoneticPr fontId="1"/>
  </si>
  <si>
    <t>板谷和一</t>
    <rPh sb="0" eb="2">
      <t>イタヤ</t>
    </rPh>
    <rPh sb="2" eb="4">
      <t>カズイチ</t>
    </rPh>
    <rPh sb="3" eb="4">
      <t>サワ</t>
    </rPh>
    <phoneticPr fontId="1"/>
  </si>
  <si>
    <t>岩木トキ枝</t>
    <rPh sb="0" eb="2">
      <t>イワキ</t>
    </rPh>
    <rPh sb="4" eb="5">
      <t>エダ</t>
    </rPh>
    <phoneticPr fontId="1"/>
  </si>
  <si>
    <t>氏名</t>
    <rPh sb="0" eb="2">
      <t>シメイ</t>
    </rPh>
    <phoneticPr fontId="3"/>
  </si>
  <si>
    <t>性別</t>
    <rPh sb="0" eb="2">
      <t>セイベツ</t>
    </rPh>
    <phoneticPr fontId="3"/>
  </si>
  <si>
    <t>鹿島昭人</t>
    <rPh sb="0" eb="2">
      <t>カシマ</t>
    </rPh>
    <rPh sb="2" eb="4">
      <t>アキヒト</t>
    </rPh>
    <phoneticPr fontId="1"/>
  </si>
  <si>
    <t>山田公仁</t>
    <rPh sb="0" eb="2">
      <t>ヤマダ</t>
    </rPh>
    <rPh sb="2" eb="3">
      <t>キミ</t>
    </rPh>
    <rPh sb="3" eb="4">
      <t>ジン</t>
    </rPh>
    <phoneticPr fontId="1"/>
  </si>
  <si>
    <t>関根政子</t>
    <rPh sb="0" eb="2">
      <t>セキネ</t>
    </rPh>
    <rPh sb="2" eb="4">
      <t>マサコ</t>
    </rPh>
    <phoneticPr fontId="1"/>
  </si>
  <si>
    <t>磯崎友希</t>
    <rPh sb="0" eb="1">
      <t>イソ</t>
    </rPh>
    <rPh sb="1" eb="2">
      <t>ザキ</t>
    </rPh>
    <rPh sb="2" eb="3">
      <t>トモ</t>
    </rPh>
    <rPh sb="3" eb="4">
      <t>キ</t>
    </rPh>
    <phoneticPr fontId="1"/>
  </si>
  <si>
    <t>五月女香</t>
    <rPh sb="0" eb="3">
      <t>ソウトメ</t>
    </rPh>
    <rPh sb="3" eb="4">
      <t>カオリ</t>
    </rPh>
    <phoneticPr fontId="1"/>
  </si>
  <si>
    <t>海老沼志保</t>
    <rPh sb="0" eb="3">
      <t>エビヌマ</t>
    </rPh>
    <rPh sb="3" eb="5">
      <t>シホ</t>
    </rPh>
    <phoneticPr fontId="1"/>
  </si>
  <si>
    <t>泉るり</t>
    <rPh sb="0" eb="1">
      <t>イズミ</t>
    </rPh>
    <phoneticPr fontId="1"/>
  </si>
  <si>
    <t>平均</t>
    <rPh sb="0" eb="2">
      <t>ヘイキン</t>
    </rPh>
    <phoneticPr fontId="3"/>
  </si>
  <si>
    <t>全体</t>
    <rPh sb="0" eb="2">
      <t>ゼンタイ</t>
    </rPh>
    <phoneticPr fontId="3"/>
  </si>
  <si>
    <t>男</t>
    <rPh sb="0" eb="1">
      <t>オトコ</t>
    </rPh>
    <phoneticPr fontId="3"/>
  </si>
  <si>
    <t>合計</t>
    <rPh sb="0" eb="2">
      <t>ゴウケイ</t>
    </rPh>
    <phoneticPr fontId="3"/>
  </si>
  <si>
    <t>順位(合計に対する)</t>
    <rPh sb="0" eb="2">
      <t>ジュンイ</t>
    </rPh>
    <rPh sb="3" eb="5">
      <t>ゴウケイ</t>
    </rPh>
    <rPh sb="6" eb="7">
      <t>タイ</t>
    </rPh>
    <phoneticPr fontId="3"/>
  </si>
  <si>
    <t>素点</t>
    <rPh sb="0" eb="2">
      <t>ソテン</t>
    </rPh>
    <phoneticPr fontId="3"/>
  </si>
  <si>
    <t>評定</t>
    <rPh sb="0" eb="2">
      <t>ヒョウテイ</t>
    </rPh>
    <phoneticPr fontId="3"/>
  </si>
  <si>
    <t>評価・評定基準</t>
    <rPh sb="0" eb="2">
      <t>ヒョウカ</t>
    </rPh>
    <rPh sb="3" eb="5">
      <t>ヒョウテイ</t>
    </rPh>
    <rPh sb="5" eb="7">
      <t>キジュン</t>
    </rPh>
    <phoneticPr fontId="3"/>
  </si>
  <si>
    <t>※７０点以上の数を数える</t>
    <rPh sb="3" eb="6">
      <t>テンイジョウ</t>
    </rPh>
    <rPh sb="7" eb="8">
      <t>カズ</t>
    </rPh>
    <rPh sb="9" eb="10">
      <t>カゾ</t>
    </rPh>
    <phoneticPr fontId="3"/>
  </si>
  <si>
    <t>=COUNTIF(B3:B7,"&gt;=70")</t>
    <phoneticPr fontId="3"/>
  </si>
  <si>
    <t>条件1</t>
    <rPh sb="0" eb="2">
      <t>ジョウケン</t>
    </rPh>
    <phoneticPr fontId="3"/>
  </si>
  <si>
    <t>条件2</t>
    <rPh sb="0" eb="2">
      <t>ジョウケン</t>
    </rPh>
    <phoneticPr fontId="3"/>
  </si>
  <si>
    <t>条件3</t>
    <rPh sb="0" eb="2">
      <t>ジョウケン</t>
    </rPh>
    <phoneticPr fontId="3"/>
  </si>
  <si>
    <t>条件4</t>
    <rPh sb="0" eb="2">
      <t>ジョウケン</t>
    </rPh>
    <phoneticPr fontId="3"/>
  </si>
  <si>
    <t xml:space="preserve">セル(B2)からセル(B8)には上記のような数値が入力されている。(F3とG3はセル結合してある)
関数を用いて各条件を満たす数値を表示させること。
セル幅や文字のポイントは変更しない。
</t>
    <phoneticPr fontId="3"/>
  </si>
  <si>
    <t xml:space="preserve">条件１　C54：B列の数値を、小数第１位未満を四捨五入し小数第1位まで表示する。（C8までコピーする。）
条件２　D54：B列の数値を、整数で切り捨てる。（D8までコピーする。）
条件３　E54：B列の数値を、一の位で切り上げる。（E8までコピーする。）
条件４　F54：B列の数値から50を引いた数値を、小数第２位未満を四捨五入し小数第２位まで表示する。
（F8までコピーする。）
</t>
    <phoneticPr fontId="3"/>
  </si>
  <si>
    <t>上のCOUNTIFが3以上の時に○、そうでなければ何も表示しない</t>
    <rPh sb="0" eb="1">
      <t>ウエ</t>
    </rPh>
    <rPh sb="11" eb="13">
      <t>イジョウ</t>
    </rPh>
    <rPh sb="14" eb="15">
      <t>トキ</t>
    </rPh>
    <rPh sb="25" eb="26">
      <t>ナニ</t>
    </rPh>
    <rPh sb="27" eb="29">
      <t>ヒョウジ</t>
    </rPh>
    <phoneticPr fontId="3"/>
  </si>
  <si>
    <t>↑</t>
    <phoneticPr fontId="3"/>
  </si>
  <si>
    <t>評価の下限</t>
    <rPh sb="0" eb="2">
      <t>ヒョウカ</t>
    </rPh>
    <rPh sb="3" eb="5">
      <t>カゲン</t>
    </rPh>
    <phoneticPr fontId="3"/>
  </si>
  <si>
    <t>フリガナ</t>
  </si>
  <si>
    <t>サイトウ　ナオキ</t>
  </si>
  <si>
    <t>100m</t>
  </si>
  <si>
    <t>イトウ　ハヤト</t>
  </si>
  <si>
    <t>110mﾊｰﾄﾞﾙ</t>
  </si>
  <si>
    <t>コントウ　サトル</t>
  </si>
  <si>
    <t>3000m</t>
  </si>
  <si>
    <t>ヤナセ　ツヨシ</t>
  </si>
  <si>
    <t>サカイ　ショウスケ</t>
  </si>
  <si>
    <t>6m21cm</t>
  </si>
  <si>
    <t>ムカイ　ススム</t>
  </si>
  <si>
    <t>ワタナベ　イクオ</t>
  </si>
  <si>
    <t>アイダ　ミキオ</t>
  </si>
  <si>
    <t>スドウ　ジロウ</t>
  </si>
  <si>
    <t>6m78cm</t>
  </si>
  <si>
    <t>アオキ　カツヒコ</t>
  </si>
  <si>
    <t>タジマ　アキラ</t>
  </si>
  <si>
    <t>ノザキ　ヨウイチ</t>
  </si>
  <si>
    <t>アマノ　ヒサシ</t>
  </si>
  <si>
    <t>サワイ　タツヤ</t>
  </si>
  <si>
    <t>オク　シンイチ</t>
  </si>
  <si>
    <t>7m01cm</t>
  </si>
  <si>
    <t>斉藤　直樹</t>
  </si>
  <si>
    <t>男</t>
  </si>
  <si>
    <t>東高</t>
  </si>
  <si>
    <t>11.4秒</t>
  </si>
  <si>
    <t>５校対抗陸上競技記録会参加者(男子）一覧</t>
  </si>
  <si>
    <t>申込番号</t>
  </si>
  <si>
    <t>ゼッケン番号</t>
  </si>
  <si>
    <t>氏名</t>
  </si>
  <si>
    <t>性別</t>
  </si>
  <si>
    <t>所属</t>
  </si>
  <si>
    <t>出場種目</t>
  </si>
  <si>
    <t>最高記録</t>
  </si>
  <si>
    <t>伊藤　隼人</t>
  </si>
  <si>
    <t>西高</t>
  </si>
  <si>
    <t>13.2秒</t>
  </si>
  <si>
    <t>近藤　悟</t>
  </si>
  <si>
    <t>北高</t>
  </si>
  <si>
    <t>10分02秒</t>
  </si>
  <si>
    <t>梁瀬　剛</t>
  </si>
  <si>
    <t>南高</t>
  </si>
  <si>
    <t>12.0秒</t>
  </si>
  <si>
    <t>坂井　章介</t>
  </si>
  <si>
    <t>走り幅跳び</t>
  </si>
  <si>
    <t>向井　進</t>
  </si>
  <si>
    <t>9分58秒</t>
  </si>
  <si>
    <t>渡辺　育夫</t>
  </si>
  <si>
    <t>14.0秒</t>
  </si>
  <si>
    <t>相田　幹生</t>
  </si>
  <si>
    <t>11.9秒</t>
  </si>
  <si>
    <t>須藤　二郎</t>
  </si>
  <si>
    <t>青木　克彦</t>
  </si>
  <si>
    <t>11.7秒</t>
  </si>
  <si>
    <t>田島　明</t>
  </si>
  <si>
    <t>14.2秒</t>
  </si>
  <si>
    <t>野崎　陽一</t>
  </si>
  <si>
    <t>10.9秒</t>
  </si>
  <si>
    <t>天野　久志</t>
  </si>
  <si>
    <t>9分50秒</t>
  </si>
  <si>
    <t>沢井　達也</t>
  </si>
  <si>
    <t>11.2秒</t>
  </si>
  <si>
    <t>奥　伸一</t>
  </si>
  <si>
    <t>申し込み確認用</t>
  </si>
  <si>
    <t>※B22に任意のゼッケン番号を入力すると、C22～のセルに当てはまるデータを出力する。</t>
    <rPh sb="5" eb="7">
      <t>ニンイ</t>
    </rPh>
    <rPh sb="12" eb="14">
      <t>バンゴウ</t>
    </rPh>
    <rPh sb="15" eb="17">
      <t>ニュウリョク</t>
    </rPh>
    <rPh sb="29" eb="30">
      <t>ア</t>
    </rPh>
    <rPh sb="38" eb="40">
      <t>シュツリョク</t>
    </rPh>
    <phoneticPr fontId="3"/>
  </si>
  <si>
    <t>この種目の出場人数</t>
    <rPh sb="2" eb="4">
      <t>シュモク</t>
    </rPh>
    <rPh sb="5" eb="7">
      <t>シュツジョウ</t>
    </rPh>
    <rPh sb="7" eb="9">
      <t>ニンズウ</t>
    </rPh>
    <phoneticPr fontId="3"/>
  </si>
  <si>
    <t>営業キロ</t>
  </si>
  <si>
    <t>単位：キロメートル</t>
  </si>
  <si>
    <t>片道運賃</t>
  </si>
  <si>
    <t>から3</t>
    <phoneticPr fontId="3"/>
  </si>
  <si>
    <t>から6</t>
    <phoneticPr fontId="3"/>
  </si>
  <si>
    <t>から10</t>
    <phoneticPr fontId="3"/>
  </si>
  <si>
    <t>から15</t>
    <phoneticPr fontId="3"/>
  </si>
  <si>
    <t>から20</t>
    <phoneticPr fontId="3"/>
  </si>
  <si>
    <t>から25</t>
    <phoneticPr fontId="3"/>
  </si>
  <si>
    <t>から30</t>
    <phoneticPr fontId="3"/>
  </si>
  <si>
    <t>から35</t>
    <phoneticPr fontId="3"/>
  </si>
  <si>
    <t>から40</t>
    <phoneticPr fontId="3"/>
  </si>
  <si>
    <t>から45</t>
    <phoneticPr fontId="3"/>
  </si>
  <si>
    <t>から50</t>
    <phoneticPr fontId="3"/>
  </si>
  <si>
    <t>から60</t>
    <phoneticPr fontId="3"/>
  </si>
  <si>
    <t>から70</t>
    <phoneticPr fontId="3"/>
  </si>
  <si>
    <t>単位:円</t>
    <rPh sb="0" eb="2">
      <t>タンイ</t>
    </rPh>
    <rPh sb="3" eb="4">
      <t>エン</t>
    </rPh>
    <phoneticPr fontId="3"/>
  </si>
  <si>
    <t>路線名</t>
  </si>
  <si>
    <t>駅名</t>
  </si>
  <si>
    <t>駅間</t>
  </si>
  <si>
    <t>累計</t>
  </si>
  <si>
    <t>沼ノ端駅</t>
  </si>
  <si>
    <t>千歳線</t>
  </si>
  <si>
    <t>植苗駅▽</t>
  </si>
  <si>
    <t>南千歳駅</t>
  </si>
  <si>
    <t>千歳駅</t>
  </si>
  <si>
    <t>長都駅</t>
  </si>
  <si>
    <t>サッポロビール庭園駅▽</t>
  </si>
  <si>
    <t>恵庭駅</t>
  </si>
  <si>
    <t>恵み野駅</t>
  </si>
  <si>
    <t>島松駅◇</t>
  </si>
  <si>
    <t>北広島駅</t>
  </si>
  <si>
    <t>札 上野幌駅</t>
  </si>
  <si>
    <t>札 新札幌駅</t>
  </si>
  <si>
    <t>札 平和駅</t>
  </si>
  <si>
    <t>札 白石駅</t>
  </si>
  <si>
    <t>札 札幌駅</t>
  </si>
  <si>
    <t>千歳駅からの距離</t>
    <rPh sb="0" eb="2">
      <t>チトセ</t>
    </rPh>
    <rPh sb="2" eb="3">
      <t>エキ</t>
    </rPh>
    <rPh sb="6" eb="8">
      <t>キョリ</t>
    </rPh>
    <phoneticPr fontId="3"/>
  </si>
  <si>
    <t>千歳駅からの料金</t>
    <rPh sb="0" eb="2">
      <t>チトセ</t>
    </rPh>
    <rPh sb="2" eb="3">
      <t>エキ</t>
    </rPh>
    <rPh sb="6" eb="8">
      <t>リョウキン</t>
    </rPh>
    <phoneticPr fontId="3"/>
  </si>
  <si>
    <t>恵庭駅からの距離</t>
    <rPh sb="0" eb="2">
      <t>エニワ</t>
    </rPh>
    <rPh sb="2" eb="3">
      <t>エキ</t>
    </rPh>
    <rPh sb="6" eb="8">
      <t>キョリ</t>
    </rPh>
    <phoneticPr fontId="3"/>
  </si>
  <si>
    <t>恵庭駅からの料金</t>
    <rPh sb="0" eb="2">
      <t>エニワ</t>
    </rPh>
    <rPh sb="2" eb="3">
      <t>エキ</t>
    </rPh>
    <rPh sb="6" eb="8">
      <t>リョウキン</t>
    </rPh>
    <phoneticPr fontId="3"/>
  </si>
  <si>
    <t>沼ノ端駅からの料金</t>
    <rPh sb="0" eb="1">
      <t>ヌマ</t>
    </rPh>
    <rPh sb="2" eb="3">
      <t>ハタ</t>
    </rPh>
    <rPh sb="3" eb="4">
      <t>エキ</t>
    </rPh>
    <rPh sb="7" eb="9">
      <t>リョウキン</t>
    </rPh>
    <phoneticPr fontId="3"/>
  </si>
  <si>
    <t>長都駅からの距離</t>
    <rPh sb="0" eb="2">
      <t>オサツ</t>
    </rPh>
    <rPh sb="2" eb="3">
      <t>エキ</t>
    </rPh>
    <rPh sb="6" eb="8">
      <t>キョリ</t>
    </rPh>
    <phoneticPr fontId="3"/>
  </si>
  <si>
    <t>長都駅からの料金</t>
    <rPh sb="0" eb="2">
      <t>オサツ</t>
    </rPh>
    <rPh sb="2" eb="3">
      <t>エキ</t>
    </rPh>
    <rPh sb="6" eb="8">
      <t>リョウキン</t>
    </rPh>
    <phoneticPr fontId="3"/>
  </si>
  <si>
    <t>恵み野駅からの距離</t>
    <rPh sb="0" eb="1">
      <t>メグ</t>
    </rPh>
    <rPh sb="2" eb="3">
      <t>ノ</t>
    </rPh>
    <rPh sb="3" eb="4">
      <t>エキ</t>
    </rPh>
    <rPh sb="7" eb="9">
      <t>キョリ</t>
    </rPh>
    <phoneticPr fontId="3"/>
  </si>
  <si>
    <t>恵み野駅からの料金</t>
    <rPh sb="0" eb="1">
      <t>メグ</t>
    </rPh>
    <rPh sb="2" eb="3">
      <t>ノ</t>
    </rPh>
    <rPh sb="3" eb="4">
      <t>エキ</t>
    </rPh>
    <rPh sb="7" eb="9">
      <t>リョウキン</t>
    </rPh>
    <phoneticPr fontId="3"/>
  </si>
  <si>
    <t>島松駅からの距離</t>
    <rPh sb="0" eb="2">
      <t>シママツ</t>
    </rPh>
    <rPh sb="2" eb="3">
      <t>エキ</t>
    </rPh>
    <rPh sb="6" eb="8">
      <t>キョリ</t>
    </rPh>
    <phoneticPr fontId="3"/>
  </si>
  <si>
    <t>島松駅からの料金</t>
    <rPh sb="0" eb="2">
      <t>シママツ</t>
    </rPh>
    <rPh sb="2" eb="3">
      <t>エキ</t>
    </rPh>
    <rPh sb="6" eb="8">
      <t>リョウキン</t>
    </rPh>
    <phoneticPr fontId="3"/>
  </si>
  <si>
    <t>国語</t>
    <rPh sb="0" eb="2">
      <t>コクゴ</t>
    </rPh>
    <phoneticPr fontId="3"/>
  </si>
  <si>
    <t>社会</t>
    <rPh sb="0" eb="2">
      <t>シャカイ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</si>
  <si>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</si>
  <si>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</si>
  <si>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英語</t>
    <rPh sb="0" eb="2">
      <t>エイゴ</t>
    </rPh>
    <phoneticPr fontId="3"/>
  </si>
  <si>
    <t>出身中学</t>
    <rPh sb="0" eb="2">
      <t>シュッシン</t>
    </rPh>
    <rPh sb="2" eb="4">
      <t>チュウガク</t>
    </rPh>
    <phoneticPr fontId="3"/>
  </si>
  <si>
    <t>青葉</t>
    <rPh sb="0" eb="2">
      <t>アオバ</t>
    </rPh>
    <phoneticPr fontId="3"/>
  </si>
  <si>
    <t>千歳</t>
    <rPh sb="0" eb="2">
      <t>チトセ</t>
    </rPh>
    <phoneticPr fontId="3"/>
  </si>
  <si>
    <t>北斗</t>
    <rPh sb="0" eb="2">
      <t>ホクト</t>
    </rPh>
    <phoneticPr fontId="3"/>
  </si>
  <si>
    <t>富岡</t>
    <rPh sb="0" eb="2">
      <t>トミオカ</t>
    </rPh>
    <phoneticPr fontId="3"/>
  </si>
  <si>
    <t>受験番号</t>
    <rPh sb="0" eb="2">
      <t>ジュケン</t>
    </rPh>
    <rPh sb="2" eb="4">
      <t>バンゴウ</t>
    </rPh>
    <phoneticPr fontId="3"/>
  </si>
  <si>
    <t>順位</t>
    <rPh sb="0" eb="2">
      <t>ジュンイ</t>
    </rPh>
    <phoneticPr fontId="3"/>
  </si>
  <si>
    <t>A組</t>
    <rPh sb="1" eb="2">
      <t>クミ</t>
    </rPh>
    <phoneticPr fontId="3"/>
  </si>
  <si>
    <t>人数</t>
    <rPh sb="0" eb="2">
      <t>ニンズウ</t>
    </rPh>
    <phoneticPr fontId="3"/>
  </si>
  <si>
    <t>女</t>
    <rPh sb="0" eb="1">
      <t>オンナ</t>
    </rPh>
    <phoneticPr fontId="3"/>
  </si>
  <si>
    <t>平均点</t>
    <rPh sb="0" eb="3">
      <t>ヘイキンテン</t>
    </rPh>
    <phoneticPr fontId="3"/>
  </si>
  <si>
    <t>クラス分け</t>
    <rPh sb="3" eb="4">
      <t>ワ</t>
    </rPh>
    <phoneticPr fontId="3"/>
  </si>
  <si>
    <t>　受験者の合計(J3~J14)と順位(K3~K14)を出す。
　下の表のように、合計の順位ごとに所属するクラスを決めてあるので、該当する従二の受験番号を検索する(c18/i18)。さらに上の表から必要なデータを検索し、表示する。また、その集計も同時に行う。</t>
    <rPh sb="1" eb="4">
      <t>ジュケンシャ</t>
    </rPh>
    <rPh sb="5" eb="7">
      <t>ゴウケイ</t>
    </rPh>
    <rPh sb="16" eb="18">
      <t>ジュンイ</t>
    </rPh>
    <rPh sb="27" eb="28">
      <t>ダ</t>
    </rPh>
    <rPh sb="33" eb="34">
      <t>シタ</t>
    </rPh>
    <rPh sb="35" eb="36">
      <t>ヒョウ</t>
    </rPh>
    <rPh sb="41" eb="43">
      <t>ゴウケイ</t>
    </rPh>
    <rPh sb="44" eb="46">
      <t>ジュンイ</t>
    </rPh>
    <rPh sb="49" eb="51">
      <t>ショゾク</t>
    </rPh>
    <rPh sb="57" eb="58">
      <t>キ</t>
    </rPh>
    <rPh sb="65" eb="67">
      <t>ガイトウ</t>
    </rPh>
    <rPh sb="69" eb="71">
      <t>ジュニ</t>
    </rPh>
    <rPh sb="72" eb="74">
      <t>ジュケン</t>
    </rPh>
    <rPh sb="74" eb="76">
      <t>バンゴウ</t>
    </rPh>
    <rPh sb="77" eb="79">
      <t>ケンサク</t>
    </rPh>
    <rPh sb="94" eb="95">
      <t>ウエ</t>
    </rPh>
    <rPh sb="96" eb="97">
      <t>ヒョウ</t>
    </rPh>
    <rPh sb="99" eb="101">
      <t>ヒツヨウ</t>
    </rPh>
    <rPh sb="106" eb="108">
      <t>ケンサク</t>
    </rPh>
    <rPh sb="110" eb="112">
      <t>ヒョウジ</t>
    </rPh>
    <rPh sb="120" eb="122">
      <t>シュウケイ</t>
    </rPh>
    <rPh sb="123" eb="125">
      <t>ドウジ</t>
    </rPh>
    <rPh sb="126" eb="127">
      <t>オコナ</t>
    </rPh>
    <phoneticPr fontId="3"/>
  </si>
  <si>
    <t>B組</t>
    <rPh sb="1" eb="2">
      <t>クミ</t>
    </rPh>
    <phoneticPr fontId="3"/>
  </si>
  <si>
    <t>※出発駅と目的駅の距離の差を累計から計算し、その距離を下の表で検索し、料金を出す。</t>
    <rPh sb="1" eb="3">
      <t>シュッパツ</t>
    </rPh>
    <rPh sb="3" eb="4">
      <t>エキ</t>
    </rPh>
    <rPh sb="5" eb="7">
      <t>モクテキ</t>
    </rPh>
    <rPh sb="7" eb="8">
      <t>エキ</t>
    </rPh>
    <rPh sb="9" eb="11">
      <t>キョリ</t>
    </rPh>
    <rPh sb="12" eb="13">
      <t>サ</t>
    </rPh>
    <rPh sb="14" eb="16">
      <t>ルイケイ</t>
    </rPh>
    <rPh sb="18" eb="20">
      <t>ケイサン</t>
    </rPh>
    <rPh sb="24" eb="26">
      <t>キョリ</t>
    </rPh>
    <rPh sb="27" eb="28">
      <t>シタ</t>
    </rPh>
    <rPh sb="29" eb="30">
      <t>ヒョウ</t>
    </rPh>
    <rPh sb="31" eb="33">
      <t>ケンサク</t>
    </rPh>
    <rPh sb="35" eb="37">
      <t>リョウキン</t>
    </rPh>
    <rPh sb="38" eb="39">
      <t>ダ</t>
    </rPh>
    <phoneticPr fontId="3"/>
  </si>
  <si>
    <t>列車代金計算表</t>
    <rPh sb="0" eb="2">
      <t>レッシャ</t>
    </rPh>
    <rPh sb="2" eb="4">
      <t>ダイキン</t>
    </rPh>
    <rPh sb="4" eb="6">
      <t>ケイサン</t>
    </rPh>
    <rPh sb="6" eb="7">
      <t>ヒョウ</t>
    </rPh>
    <phoneticPr fontId="3"/>
  </si>
  <si>
    <t>↑</t>
    <phoneticPr fontId="3"/>
  </si>
  <si>
    <t>ゼッケン番号の入力した人の出場種目の人数を数える。</t>
    <rPh sb="4" eb="6">
      <t>バンゴウ</t>
    </rPh>
    <rPh sb="7" eb="9">
      <t>ニュウリョク</t>
    </rPh>
    <rPh sb="11" eb="12">
      <t>ヒト</t>
    </rPh>
    <rPh sb="13" eb="15">
      <t>シュツジョウ</t>
    </rPh>
    <rPh sb="15" eb="17">
      <t>シュモク</t>
    </rPh>
    <rPh sb="18" eb="20">
      <t>ニンズウ</t>
    </rPh>
    <rPh sb="21" eb="22">
      <t>カゾ</t>
    </rPh>
    <phoneticPr fontId="3"/>
  </si>
  <si>
    <t>成績表</t>
    <rPh sb="0" eb="2">
      <t>セイセキ</t>
    </rPh>
    <rPh sb="2" eb="3">
      <t>ヒョウ</t>
    </rPh>
    <phoneticPr fontId="3"/>
  </si>
  <si>
    <t>※各科目の評価【10段階】、評定【5段階】を下の基準から出す。それぞれの項目について集計する。</t>
    <rPh sb="1" eb="4">
      <t>カクカモク</t>
    </rPh>
    <rPh sb="5" eb="7">
      <t>ヒョウカ</t>
    </rPh>
    <rPh sb="10" eb="12">
      <t>ダンカイ</t>
    </rPh>
    <rPh sb="14" eb="16">
      <t>ヒョウテイ</t>
    </rPh>
    <rPh sb="18" eb="20">
      <t>ダンカイ</t>
    </rPh>
    <rPh sb="22" eb="23">
      <t>シタ</t>
    </rPh>
    <rPh sb="24" eb="26">
      <t>キジュン</t>
    </rPh>
    <rPh sb="28" eb="29">
      <t>ダ</t>
    </rPh>
    <rPh sb="36" eb="38">
      <t>コウモク</t>
    </rPh>
    <rPh sb="42" eb="44">
      <t>シュウケイ</t>
    </rPh>
    <phoneticPr fontId="3"/>
  </si>
  <si>
    <r>
      <t>=if(</t>
    </r>
    <r>
      <rPr>
        <sz val="14"/>
        <color rgb="FFFF0000"/>
        <rFont val="游ゴシック"/>
        <family val="3"/>
        <charset val="128"/>
        <scheme val="minor"/>
      </rPr>
      <t>条件</t>
    </r>
    <r>
      <rPr>
        <sz val="14"/>
        <color theme="1"/>
        <rFont val="游ゴシック"/>
        <family val="3"/>
        <charset val="128"/>
        <scheme val="minor"/>
      </rPr>
      <t>,真の場合, 偽の場合)</t>
    </r>
    <rPh sb="5" eb="7">
      <t>ジョウケン</t>
    </rPh>
    <rPh sb="8" eb="9">
      <t>シン</t>
    </rPh>
    <rPh sb="10" eb="12">
      <t>バアイ</t>
    </rPh>
    <rPh sb="14" eb="15">
      <t>ギ</t>
    </rPh>
    <rPh sb="16" eb="18">
      <t>バアイ</t>
    </rPh>
    <phoneticPr fontId="3"/>
  </si>
  <si>
    <r>
      <t>=if(</t>
    </r>
    <r>
      <rPr>
        <b/>
        <sz val="14"/>
        <color rgb="FFFF0000"/>
        <rFont val="游ゴシック"/>
        <family val="3"/>
        <charset val="128"/>
        <scheme val="minor"/>
      </rPr>
      <t>or</t>
    </r>
    <r>
      <rPr>
        <sz val="14"/>
        <color rgb="FFFF0000"/>
        <rFont val="游ゴシック"/>
        <family val="3"/>
        <charset val="128"/>
        <scheme val="minor"/>
      </rPr>
      <t>(条件1,条件2)</t>
    </r>
    <r>
      <rPr>
        <sz val="14"/>
        <color theme="1"/>
        <rFont val="游ゴシック"/>
        <family val="3"/>
        <charset val="128"/>
        <scheme val="minor"/>
      </rPr>
      <t>,真の場合, 偽の場合)</t>
    </r>
    <rPh sb="11" eb="13">
      <t>ジョウケン</t>
    </rPh>
    <rPh sb="16" eb="17">
      <t>シン</t>
    </rPh>
    <rPh sb="17" eb="18">
      <t>シン</t>
    </rPh>
    <rPh sb="19" eb="21">
      <t>バアイ</t>
    </rPh>
    <rPh sb="23" eb="24">
      <t>ギ</t>
    </rPh>
    <rPh sb="25" eb="27">
      <t>バアイ</t>
    </rPh>
    <phoneticPr fontId="3"/>
  </si>
  <si>
    <r>
      <t>=if(</t>
    </r>
    <r>
      <rPr>
        <b/>
        <sz val="14"/>
        <color rgb="FFFF0000"/>
        <rFont val="游ゴシック"/>
        <family val="3"/>
        <charset val="128"/>
        <scheme val="minor"/>
      </rPr>
      <t>and</t>
    </r>
    <r>
      <rPr>
        <sz val="14"/>
        <color rgb="FFFF0000"/>
        <rFont val="游ゴシック"/>
        <family val="3"/>
        <charset val="128"/>
        <scheme val="minor"/>
      </rPr>
      <t>(条件1,条件2),</t>
    </r>
    <r>
      <rPr>
        <sz val="14"/>
        <rFont val="游ゴシック"/>
        <family val="3"/>
        <charset val="128"/>
        <scheme val="minor"/>
      </rPr>
      <t>真の場合, 偽の場合</t>
    </r>
    <r>
      <rPr>
        <sz val="14"/>
        <color rgb="FFFF0000"/>
        <rFont val="游ゴシック"/>
        <family val="3"/>
        <charset val="128"/>
        <scheme val="minor"/>
      </rPr>
      <t>)</t>
    </r>
    <r>
      <rPr>
        <sz val="26"/>
        <color theme="1"/>
        <rFont val="游ゴシック"/>
        <family val="2"/>
        <charset val="128"/>
        <scheme val="minor"/>
      </rPr>
      <t/>
    </r>
    <rPh sb="12" eb="14">
      <t>ジョウケン</t>
    </rPh>
    <rPh sb="17" eb="18">
      <t>シン</t>
    </rPh>
    <rPh sb="18" eb="19">
      <t>シン</t>
    </rPh>
    <rPh sb="20" eb="22">
      <t>バアイ</t>
    </rPh>
    <rPh sb="24" eb="25">
      <t>ギ</t>
    </rPh>
    <rPh sb="26" eb="28">
      <t>バアイ</t>
    </rPh>
    <phoneticPr fontId="3"/>
  </si>
  <si>
    <r>
      <t>=if(</t>
    </r>
    <r>
      <rPr>
        <sz val="14"/>
        <color rgb="FFFF0000"/>
        <rFont val="游ゴシック"/>
        <family val="3"/>
        <charset val="128"/>
        <scheme val="minor"/>
      </rPr>
      <t>条件,</t>
    </r>
    <r>
      <rPr>
        <sz val="14"/>
        <color rgb="FF00B0F0"/>
        <rFont val="游ゴシック"/>
        <family val="3"/>
        <charset val="128"/>
        <scheme val="minor"/>
      </rPr>
      <t>if(条件,真の場合, 偽の場合)</t>
    </r>
    <r>
      <rPr>
        <sz val="14"/>
        <color rgb="FFFF0000"/>
        <rFont val="游ゴシック"/>
        <family val="3"/>
        <charset val="128"/>
        <scheme val="minor"/>
      </rPr>
      <t>, 偽の場合)</t>
    </r>
    <r>
      <rPr>
        <sz val="26"/>
        <color theme="1"/>
        <rFont val="游ゴシック"/>
        <family val="2"/>
        <charset val="128"/>
        <scheme val="minor"/>
      </rPr>
      <t/>
    </r>
    <rPh sb="10" eb="12">
      <t>ジョウケン</t>
    </rPh>
    <rPh sb="13" eb="14">
      <t>シン</t>
    </rPh>
    <rPh sb="15" eb="17">
      <t>バアイ</t>
    </rPh>
    <rPh sb="19" eb="20">
      <t>ニセ</t>
    </rPh>
    <rPh sb="21" eb="23">
      <t>バアイ</t>
    </rPh>
    <rPh sb="27" eb="28">
      <t>ギ</t>
    </rPh>
    <rPh sb="29" eb="31">
      <t>バアイ</t>
    </rPh>
    <phoneticPr fontId="3"/>
  </si>
  <si>
    <t>または、</t>
    <phoneticPr fontId="3"/>
  </si>
  <si>
    <r>
      <t>=if(</t>
    </r>
    <r>
      <rPr>
        <sz val="14"/>
        <color rgb="FFFF0000"/>
        <rFont val="游ゴシック"/>
        <family val="3"/>
        <charset val="128"/>
        <scheme val="minor"/>
      </rPr>
      <t>条件,真の場合,</t>
    </r>
    <r>
      <rPr>
        <sz val="14"/>
        <color rgb="FF00B0F0"/>
        <rFont val="游ゴシック"/>
        <family val="3"/>
        <charset val="128"/>
        <scheme val="minor"/>
      </rPr>
      <t>if(条件,真の場合, 偽の場合)</t>
    </r>
    <r>
      <rPr>
        <sz val="14"/>
        <color rgb="FFFF0000"/>
        <rFont val="游ゴシック"/>
        <family val="3"/>
        <charset val="128"/>
        <scheme val="minor"/>
      </rPr>
      <t>)</t>
    </r>
    <r>
      <rPr>
        <sz val="26"/>
        <color theme="1"/>
        <rFont val="游ゴシック"/>
        <family val="2"/>
        <charset val="128"/>
        <scheme val="minor"/>
      </rPr>
      <t/>
    </r>
    <rPh sb="7" eb="8">
      <t>シン</t>
    </rPh>
    <rPh sb="9" eb="11">
      <t>バアイ</t>
    </rPh>
    <rPh sb="15" eb="17">
      <t>ジョウケン</t>
    </rPh>
    <rPh sb="18" eb="19">
      <t>シン</t>
    </rPh>
    <rPh sb="20" eb="22">
      <t>バアイ</t>
    </rPh>
    <rPh sb="24" eb="25">
      <t>ニセ</t>
    </rPh>
    <rPh sb="26" eb="28">
      <t>バアイ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</si>
  <si>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</si>
  <si>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</si>
  <si>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条件１</t>
    <rPh sb="0" eb="2">
      <t>ジョウケン</t>
    </rPh>
    <phoneticPr fontId="3"/>
  </si>
  <si>
    <t>条件２</t>
    <rPh sb="0" eb="2">
      <t>ジョウケン</t>
    </rPh>
    <phoneticPr fontId="3"/>
  </si>
  <si>
    <t>条件３</t>
    <rPh sb="0" eb="2">
      <t>ジョウケン</t>
    </rPh>
    <phoneticPr fontId="3"/>
  </si>
  <si>
    <t>条件４</t>
    <rPh sb="0" eb="2">
      <t>ジョウケン</t>
    </rPh>
    <phoneticPr fontId="3"/>
  </si>
  <si>
    <t>条件５</t>
    <rPh sb="0" eb="2">
      <t>ジョウケン</t>
    </rPh>
    <phoneticPr fontId="3"/>
  </si>
  <si>
    <t>条件６</t>
    <rPh sb="0" eb="2">
      <t>ジョウケン</t>
    </rPh>
    <phoneticPr fontId="3"/>
  </si>
  <si>
    <t>条件７</t>
    <rPh sb="0" eb="2">
      <t>ジョウケン</t>
    </rPh>
    <phoneticPr fontId="3"/>
  </si>
  <si>
    <t>A</t>
    <phoneticPr fontId="3"/>
  </si>
  <si>
    <t>B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</si>
  <si>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</si>
  <si>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</si>
  <si>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</si>
  <si>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</si>
  <si>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</si>
  <si>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</si>
  <si>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1回目が50点以上の場合に合格と表示する。それ以外の場合は不合格と表示する</t>
    <rPh sb="1" eb="3">
      <t>カイメ</t>
    </rPh>
    <rPh sb="6" eb="9">
      <t>テンイジョウ</t>
    </rPh>
    <rPh sb="10" eb="12">
      <t>バアイ</t>
    </rPh>
    <rPh sb="13" eb="15">
      <t>ゴウカク</t>
    </rPh>
    <rPh sb="16" eb="18">
      <t>ヒョウジ</t>
    </rPh>
    <rPh sb="23" eb="25">
      <t>イガイ</t>
    </rPh>
    <rPh sb="26" eb="28">
      <t>バアイ</t>
    </rPh>
    <rPh sb="29" eb="32">
      <t>フゴウカク</t>
    </rPh>
    <rPh sb="33" eb="35">
      <t>ヒョウジ</t>
    </rPh>
    <phoneticPr fontId="3"/>
  </si>
  <si>
    <t>1回目より2回目の方が点数が高い場合○を表示する。</t>
    <rPh sb="1" eb="2">
      <t>カイ</t>
    </rPh>
    <rPh sb="2" eb="3">
      <t>メ</t>
    </rPh>
    <rPh sb="6" eb="8">
      <t>カイメ</t>
    </rPh>
    <rPh sb="9" eb="10">
      <t>ホウ</t>
    </rPh>
    <rPh sb="11" eb="13">
      <t>テンスウ</t>
    </rPh>
    <rPh sb="14" eb="15">
      <t>タカ</t>
    </rPh>
    <rPh sb="16" eb="18">
      <t>バアイ</t>
    </rPh>
    <rPh sb="20" eb="22">
      <t>ヒョウジ</t>
    </rPh>
    <phoneticPr fontId="3"/>
  </si>
  <si>
    <t>2回の平均が70以上の場合○を表示する</t>
    <rPh sb="1" eb="2">
      <t>カイ</t>
    </rPh>
    <rPh sb="3" eb="5">
      <t>ヘイキン</t>
    </rPh>
    <rPh sb="8" eb="10">
      <t>イジョウ</t>
    </rPh>
    <rPh sb="11" eb="13">
      <t>バアイ</t>
    </rPh>
    <rPh sb="15" eb="17">
      <t>ヒョウジ</t>
    </rPh>
    <phoneticPr fontId="3"/>
  </si>
  <si>
    <t>1回目も2回目も60点以上の場合○を表示する</t>
    <rPh sb="1" eb="3">
      <t>カイメ</t>
    </rPh>
    <rPh sb="5" eb="7">
      <t>カイメ</t>
    </rPh>
    <rPh sb="10" eb="13">
      <t>テンイジョウ</t>
    </rPh>
    <rPh sb="14" eb="16">
      <t>バアイ</t>
    </rPh>
    <rPh sb="18" eb="20">
      <t>ヒョウジ</t>
    </rPh>
    <phoneticPr fontId="3"/>
  </si>
  <si>
    <t>1回目か2回目が80点以上の場合○を表示する</t>
    <rPh sb="1" eb="3">
      <t>カイメ</t>
    </rPh>
    <rPh sb="5" eb="7">
      <t>カイメ</t>
    </rPh>
    <rPh sb="10" eb="13">
      <t>テンイジョウ</t>
    </rPh>
    <rPh sb="14" eb="16">
      <t>バアイ</t>
    </rPh>
    <rPh sb="18" eb="20">
      <t>ヒョウジ</t>
    </rPh>
    <phoneticPr fontId="3"/>
  </si>
  <si>
    <t>1回目が1回目のAからJの平均点以上の場合○を表示する</t>
    <rPh sb="1" eb="3">
      <t>カイメ</t>
    </rPh>
    <rPh sb="5" eb="7">
      <t>カイメ</t>
    </rPh>
    <rPh sb="13" eb="15">
      <t>ヘイキン</t>
    </rPh>
    <rPh sb="15" eb="16">
      <t>テン</t>
    </rPh>
    <rPh sb="16" eb="18">
      <t>イジョウ</t>
    </rPh>
    <rPh sb="19" eb="21">
      <t>バアイ</t>
    </rPh>
    <rPh sb="23" eb="25">
      <t>ヒョウジ</t>
    </rPh>
    <phoneticPr fontId="3"/>
  </si>
  <si>
    <t>2回目が80点以上のとき優秀と表示し、50点以上のとき普通と表示し、49点以下の場合は追試と表示する</t>
    <rPh sb="1" eb="3">
      <t>カイメ</t>
    </rPh>
    <rPh sb="6" eb="9">
      <t>テンイジョウ</t>
    </rPh>
    <rPh sb="12" eb="14">
      <t>ユウシュウ</t>
    </rPh>
    <rPh sb="15" eb="17">
      <t>ヒョウジ</t>
    </rPh>
    <rPh sb="21" eb="24">
      <t>テンイジョウ</t>
    </rPh>
    <rPh sb="27" eb="29">
      <t>フツウ</t>
    </rPh>
    <rPh sb="30" eb="32">
      <t>ヒョウジ</t>
    </rPh>
    <rPh sb="36" eb="39">
      <t>テンイカ</t>
    </rPh>
    <rPh sb="40" eb="42">
      <t>バアイ</t>
    </rPh>
    <rPh sb="43" eb="45">
      <t>ツイシ</t>
    </rPh>
    <rPh sb="46" eb="48">
      <t>ヒョウジ</t>
    </rPh>
    <phoneticPr fontId="3"/>
  </si>
  <si>
    <t>正誤判定</t>
    <rPh sb="0" eb="2">
      <t>セイゴ</t>
    </rPh>
    <rPh sb="2" eb="4">
      <t>ハンテイ</t>
    </rPh>
    <phoneticPr fontId="3"/>
  </si>
  <si>
    <t>sheet1</t>
    <phoneticPr fontId="3"/>
  </si>
  <si>
    <t>sheet2</t>
    <phoneticPr fontId="3"/>
  </si>
  <si>
    <t>sheet3</t>
    <phoneticPr fontId="3"/>
  </si>
  <si>
    <t>sheet3</t>
    <phoneticPr fontId="3"/>
  </si>
  <si>
    <t>sheet4</t>
    <phoneticPr fontId="3"/>
  </si>
  <si>
    <t>sheet5</t>
    <phoneticPr fontId="3"/>
  </si>
  <si>
    <t>正誤判定</t>
    <rPh sb="0" eb="2">
      <t>セイゴ</t>
    </rPh>
    <rPh sb="2" eb="4">
      <t>ハンテイ</t>
    </rPh>
    <phoneticPr fontId="3"/>
  </si>
  <si>
    <t>↑ゼッケン番号「１１１」を入れた時に出たデータで正誤判定しています。</t>
    <rPh sb="5" eb="7">
      <t>バンゴウ</t>
    </rPh>
    <rPh sb="13" eb="14">
      <t>イ</t>
    </rPh>
    <rPh sb="16" eb="17">
      <t>トキ</t>
    </rPh>
    <rPh sb="18" eb="19">
      <t>デ</t>
    </rPh>
    <rPh sb="24" eb="26">
      <t>セイゴ</t>
    </rPh>
    <rPh sb="26" eb="28">
      <t>ハンテイ</t>
    </rPh>
    <phoneticPr fontId="3"/>
  </si>
  <si>
    <t>sheet6</t>
    <phoneticPr fontId="3"/>
  </si>
  <si>
    <t>sheet7</t>
    <phoneticPr fontId="3"/>
  </si>
  <si>
    <t>sheet8</t>
    <phoneticPr fontId="3"/>
  </si>
  <si>
    <t>正誤判定</t>
    <rPh sb="0" eb="2">
      <t>セイゴ</t>
    </rPh>
    <rPh sb="2" eb="4">
      <t>ハンテイ</t>
    </rPh>
    <phoneticPr fontId="3"/>
  </si>
  <si>
    <t>←難しいので、後回しでもよいです。</t>
    <rPh sb="1" eb="2">
      <t>ムズカ</t>
    </rPh>
    <rPh sb="7" eb="9">
      <t>アトマワ</t>
    </rPh>
    <phoneticPr fontId="3"/>
  </si>
  <si>
    <t>売上金額に応じて順位をつけます。</t>
    <rPh sb="0" eb="2">
      <t>ウリアゲ</t>
    </rPh>
    <rPh sb="2" eb="4">
      <t>キンガク</t>
    </rPh>
    <rPh sb="5" eb="6">
      <t>オウ</t>
    </rPh>
    <rPh sb="8" eb="10">
      <t>ジュンイ</t>
    </rPh>
    <phoneticPr fontId="3"/>
  </si>
  <si>
    <t>売上金額に応じて、右下の「売上評価」から評価を検索します。</t>
    <rPh sb="0" eb="2">
      <t>ウリアゲ</t>
    </rPh>
    <rPh sb="2" eb="4">
      <t>キンガク</t>
    </rPh>
    <rPh sb="5" eb="6">
      <t>オウ</t>
    </rPh>
    <rPh sb="9" eb="11">
      <t>ミギシタ</t>
    </rPh>
    <rPh sb="13" eb="15">
      <t>ウリアゲ</t>
    </rPh>
    <rPh sb="15" eb="17">
      <t>ヒョウカ</t>
    </rPh>
    <rPh sb="20" eb="22">
      <t>ヒョウカ</t>
    </rPh>
    <rPh sb="23" eb="25">
      <t>ケンサク</t>
    </rPh>
    <phoneticPr fontId="3"/>
  </si>
  <si>
    <t>↑半角の大文字でABCを入力しないと✖が出ます。</t>
    <rPh sb="1" eb="3">
      <t>ハンカク</t>
    </rPh>
    <rPh sb="4" eb="7">
      <t>オオモジ</t>
    </rPh>
    <rPh sb="12" eb="14">
      <t>ニュウリョク</t>
    </rPh>
    <rPh sb="20" eb="21">
      <t>デ</t>
    </rPh>
    <phoneticPr fontId="3"/>
  </si>
  <si>
    <t>←「～なら○、そうでなければ何も表示しない」の問いの場合、✖が出なければＯＫです。</t>
    <rPh sb="14" eb="15">
      <t>ナニ</t>
    </rPh>
    <rPh sb="16" eb="18">
      <t>ヒョウジ</t>
    </rPh>
    <rPh sb="23" eb="24">
      <t>ト</t>
    </rPh>
    <rPh sb="26" eb="28">
      <t>バアイ</t>
    </rPh>
    <rPh sb="31" eb="32">
      <t>デ</t>
    </rPh>
    <phoneticPr fontId="3"/>
  </si>
  <si>
    <t>C17に入力して、Q18までコピーできれば大正解</t>
    <rPh sb="4" eb="6">
      <t>ニュウリョク</t>
    </rPh>
    <rPh sb="21" eb="24">
      <t>ダイセイカイ</t>
    </rPh>
    <phoneticPr fontId="3"/>
  </si>
  <si>
    <t>C20に入力して、Q21までコピーできれば大正解</t>
    <rPh sb="4" eb="6">
      <t>ニュウリョク</t>
    </rPh>
    <rPh sb="21" eb="24">
      <t>ダイセイカイ</t>
    </rPh>
    <phoneticPr fontId="3"/>
  </si>
  <si>
    <t>「駅間」は使わない方が良いでしょう↑</t>
    <rPh sb="1" eb="2">
      <t>エキ</t>
    </rPh>
    <rPh sb="2" eb="3">
      <t>カン</t>
    </rPh>
    <rPh sb="5" eb="6">
      <t>ツカ</t>
    </rPh>
    <rPh sb="9" eb="10">
      <t>ホウ</t>
    </rPh>
    <rPh sb="11" eb="12">
      <t>ヨ</t>
    </rPh>
    <phoneticPr fontId="3"/>
  </si>
  <si>
    <t>↑「千歳駅からの距離」からやり始めるとよいでしょう。</t>
    <rPh sb="2" eb="4">
      <t>チトセ</t>
    </rPh>
    <rPh sb="4" eb="5">
      <t>エキ</t>
    </rPh>
    <rPh sb="8" eb="10">
      <t>キョリ</t>
    </rPh>
    <rPh sb="15" eb="16">
      <t>ハジ</t>
    </rPh>
    <phoneticPr fontId="3"/>
  </si>
  <si>
    <t>ここの絶対番地の使い方は覚えてください！</t>
    <rPh sb="3" eb="5">
      <t>ゼッタイ</t>
    </rPh>
    <rPh sb="5" eb="7">
      <t>バンチ</t>
    </rPh>
    <rPh sb="8" eb="9">
      <t>ツカ</t>
    </rPh>
    <rPh sb="10" eb="11">
      <t>カタ</t>
    </rPh>
    <rPh sb="12" eb="13">
      <t>オボ</t>
    </rPh>
    <phoneticPr fontId="3"/>
  </si>
  <si>
    <t>社会と情報　実技試験について</t>
    <rPh sb="0" eb="2">
      <t>シャカイ</t>
    </rPh>
    <rPh sb="3" eb="5">
      <t>ジョウホウ</t>
    </rPh>
    <rPh sb="6" eb="8">
      <t>ジツギ</t>
    </rPh>
    <rPh sb="8" eb="10">
      <t>シケン</t>
    </rPh>
    <phoneticPr fontId="3"/>
  </si>
  <si>
    <t>試験日時</t>
    <rPh sb="0" eb="2">
      <t>シケン</t>
    </rPh>
    <rPh sb="2" eb="4">
      <t>ニチジ</t>
    </rPh>
    <phoneticPr fontId="3"/>
  </si>
  <si>
    <t>2月24日及び25日(学年末考査明けすぐ)：時間割が確定次第連絡(行事等が多いため通常通りとはならないと思います)</t>
    <rPh sb="1" eb="2">
      <t>ガツ</t>
    </rPh>
    <rPh sb="4" eb="5">
      <t>ニチ</t>
    </rPh>
    <rPh sb="5" eb="6">
      <t>オヨ</t>
    </rPh>
    <rPh sb="9" eb="10">
      <t>ニチ</t>
    </rPh>
    <rPh sb="11" eb="14">
      <t>ガクネンマツ</t>
    </rPh>
    <rPh sb="14" eb="16">
      <t>コウサ</t>
    </rPh>
    <rPh sb="16" eb="17">
      <t>ア</t>
    </rPh>
    <rPh sb="22" eb="25">
      <t>ジカンワリ</t>
    </rPh>
    <rPh sb="26" eb="30">
      <t>カクテイシダイ</t>
    </rPh>
    <rPh sb="30" eb="32">
      <t>レンラク</t>
    </rPh>
    <rPh sb="33" eb="35">
      <t>ギョウジ</t>
    </rPh>
    <rPh sb="35" eb="36">
      <t>トウ</t>
    </rPh>
    <rPh sb="37" eb="38">
      <t>オオ</t>
    </rPh>
    <rPh sb="41" eb="43">
      <t>ツウジョウ</t>
    </rPh>
    <rPh sb="43" eb="44">
      <t>ドオ</t>
    </rPh>
    <rPh sb="52" eb="53">
      <t>オモ</t>
    </rPh>
    <phoneticPr fontId="3"/>
  </si>
  <si>
    <t>試験範囲</t>
    <rPh sb="0" eb="2">
      <t>シケン</t>
    </rPh>
    <rPh sb="2" eb="4">
      <t>ハンイ</t>
    </rPh>
    <phoneticPr fontId="3"/>
  </si>
  <si>
    <t>ＥＸＣＥＬ(関数・グラフ他)</t>
    <rPh sb="6" eb="8">
      <t>カンスウ</t>
    </rPh>
    <rPh sb="12" eb="13">
      <t>ホカ</t>
    </rPh>
    <phoneticPr fontId="3"/>
  </si>
  <si>
    <t>関数</t>
    <rPh sb="0" eb="2">
      <t>カンスウ</t>
    </rPh>
    <phoneticPr fontId="3"/>
  </si>
  <si>
    <t>AVERAGE</t>
    <phoneticPr fontId="3"/>
  </si>
  <si>
    <t>SUM</t>
    <phoneticPr fontId="3"/>
  </si>
  <si>
    <t>MAX</t>
    <phoneticPr fontId="3"/>
  </si>
  <si>
    <t>MIN</t>
    <phoneticPr fontId="3"/>
  </si>
  <si>
    <t>COUNT</t>
    <phoneticPr fontId="3"/>
  </si>
  <si>
    <t>RANK</t>
    <phoneticPr fontId="3"/>
  </si>
  <si>
    <t>ROUND</t>
    <phoneticPr fontId="3"/>
  </si>
  <si>
    <t>ROUNDDOWN</t>
    <phoneticPr fontId="3"/>
  </si>
  <si>
    <t>ROUNDUP</t>
    <phoneticPr fontId="3"/>
  </si>
  <si>
    <t>AND</t>
    <phoneticPr fontId="3"/>
  </si>
  <si>
    <t>OR</t>
    <phoneticPr fontId="3"/>
  </si>
  <si>
    <t>SUMIF</t>
    <phoneticPr fontId="3"/>
  </si>
  <si>
    <t>AVERAGEIF</t>
    <phoneticPr fontId="3"/>
  </si>
  <si>
    <t>COUNTIF</t>
    <phoneticPr fontId="3"/>
  </si>
  <si>
    <t>VLOOKUP</t>
    <phoneticPr fontId="3"/>
  </si>
  <si>
    <t>HLOOKUP</t>
    <phoneticPr fontId="3"/>
  </si>
  <si>
    <t>グラフ</t>
    <phoneticPr fontId="3"/>
  </si>
  <si>
    <t>棒グラフ</t>
    <rPh sb="0" eb="1">
      <t>ボウ</t>
    </rPh>
    <phoneticPr fontId="3"/>
  </si>
  <si>
    <t>折れ線グラフ</t>
    <rPh sb="0" eb="1">
      <t>オ</t>
    </rPh>
    <rPh sb="2" eb="3">
      <t>セン</t>
    </rPh>
    <phoneticPr fontId="3"/>
  </si>
  <si>
    <t>レーダーチャート</t>
    <phoneticPr fontId="3"/>
  </si>
  <si>
    <t>円グラフ</t>
    <rPh sb="0" eb="1">
      <t>エン</t>
    </rPh>
    <phoneticPr fontId="3"/>
  </si>
  <si>
    <t>複合グラフ</t>
    <rPh sb="0" eb="2">
      <t>フクゴウ</t>
    </rPh>
    <phoneticPr fontId="3"/>
  </si>
  <si>
    <t>フィルタ機能によるデータの抽出</t>
    <rPh sb="4" eb="6">
      <t>キノウ</t>
    </rPh>
    <rPh sb="13" eb="15">
      <t>チュウシュツ</t>
    </rPh>
    <phoneticPr fontId="3"/>
  </si>
  <si>
    <t>並び替え</t>
    <rPh sb="0" eb="1">
      <t>ナラ</t>
    </rPh>
    <rPh sb="2" eb="3">
      <t>カ</t>
    </rPh>
    <phoneticPr fontId="3"/>
  </si>
  <si>
    <t>など</t>
    <phoneticPr fontId="3"/>
  </si>
  <si>
    <t>問題集のP.171~　実習33から実習43まで復習をすること</t>
    <rPh sb="0" eb="3">
      <t>モンダイシュウ</t>
    </rPh>
    <rPh sb="11" eb="13">
      <t>ジッシュウ</t>
    </rPh>
    <rPh sb="17" eb="19">
      <t>ジッシュウ</t>
    </rPh>
    <rPh sb="23" eb="25">
      <t>フクシュウ</t>
    </rPh>
    <phoneticPr fontId="3"/>
  </si>
  <si>
    <t>問題集だけでは(手を動かす量が)足りない、出席停止などで問題集を持って帰れない、などの人のために練習問題を作りました。</t>
    <rPh sb="0" eb="3">
      <t>モンダイシュウ</t>
    </rPh>
    <rPh sb="8" eb="9">
      <t>テ</t>
    </rPh>
    <rPh sb="10" eb="11">
      <t>ウゴ</t>
    </rPh>
    <rPh sb="13" eb="14">
      <t>リョウ</t>
    </rPh>
    <rPh sb="16" eb="17">
      <t>タ</t>
    </rPh>
    <rPh sb="21" eb="23">
      <t>シュッセキ</t>
    </rPh>
    <rPh sb="23" eb="25">
      <t>テイシ</t>
    </rPh>
    <rPh sb="28" eb="31">
      <t>モンダイシュウ</t>
    </rPh>
    <rPh sb="32" eb="33">
      <t>モ</t>
    </rPh>
    <rPh sb="35" eb="36">
      <t>カエ</t>
    </rPh>
    <rPh sb="43" eb="44">
      <t>ヒト</t>
    </rPh>
    <rPh sb="48" eb="50">
      <t>レンシュウ</t>
    </rPh>
    <rPh sb="50" eb="52">
      <t>モンダイ</t>
    </rPh>
    <rPh sb="53" eb="54">
      <t>ツク</t>
    </rPh>
    <phoneticPr fontId="3"/>
  </si>
  <si>
    <t>少し難しい問題もあるかもしれませんが、やってみてください。</t>
    <rPh sb="0" eb="1">
      <t>スコ</t>
    </rPh>
    <rPh sb="2" eb="3">
      <t>ムズカ</t>
    </rPh>
    <rPh sb="5" eb="7">
      <t>モンダイ</t>
    </rPh>
    <phoneticPr fontId="3"/>
  </si>
  <si>
    <t>繰り返し入力をすることで、頭と手に覚えてもらうことを意図していますので、同じような処理の繰り返しがあると思います。</t>
    <rPh sb="0" eb="1">
      <t>ク</t>
    </rPh>
    <rPh sb="2" eb="3">
      <t>カエ</t>
    </rPh>
    <rPh sb="4" eb="6">
      <t>ニュウリョク</t>
    </rPh>
    <rPh sb="13" eb="14">
      <t>アタマ</t>
    </rPh>
    <rPh sb="15" eb="16">
      <t>テ</t>
    </rPh>
    <rPh sb="17" eb="18">
      <t>オボ</t>
    </rPh>
    <rPh sb="26" eb="28">
      <t>イト</t>
    </rPh>
    <rPh sb="36" eb="37">
      <t>オナ</t>
    </rPh>
    <rPh sb="41" eb="43">
      <t>ショリ</t>
    </rPh>
    <rPh sb="44" eb="45">
      <t>ク</t>
    </rPh>
    <rPh sb="46" eb="47">
      <t>カエ</t>
    </rPh>
    <rPh sb="52" eb="53">
      <t>オモ</t>
    </rPh>
    <phoneticPr fontId="3"/>
  </si>
  <si>
    <t>できるなら、できるだけ手数が少なくなるやり方を考えてみてください。</t>
    <rPh sb="11" eb="12">
      <t>テ</t>
    </rPh>
    <rPh sb="12" eb="13">
      <t>カズ</t>
    </rPh>
    <rPh sb="14" eb="15">
      <t>スク</t>
    </rPh>
    <rPh sb="21" eb="22">
      <t>カタ</t>
    </rPh>
    <rPh sb="23" eb="24">
      <t>カンガ</t>
    </rPh>
    <phoneticPr fontId="3"/>
  </si>
  <si>
    <t>後日掲示する「解答例」はあくまで例です。他のやり方(別解)を考えることも勉強になります。</t>
    <rPh sb="0" eb="2">
      <t>ゴジツ</t>
    </rPh>
    <rPh sb="2" eb="4">
      <t>ケイジ</t>
    </rPh>
    <rPh sb="7" eb="9">
      <t>カイトウ</t>
    </rPh>
    <rPh sb="9" eb="10">
      <t>レイ</t>
    </rPh>
    <rPh sb="16" eb="17">
      <t>レイ</t>
    </rPh>
    <rPh sb="20" eb="21">
      <t>ホカ</t>
    </rPh>
    <rPh sb="24" eb="25">
      <t>カタ</t>
    </rPh>
    <rPh sb="26" eb="28">
      <t>ベッカイ</t>
    </rPh>
    <rPh sb="30" eb="31">
      <t>カンガ</t>
    </rPh>
    <rPh sb="36" eb="38">
      <t>ベンキョウ</t>
    </rPh>
    <phoneticPr fontId="3"/>
  </si>
  <si>
    <t>例えば、Sheet1 B10セルの解答例は、授業でやったことを踏まえると、</t>
    <rPh sb="0" eb="1">
      <t>タト</t>
    </rPh>
    <rPh sb="17" eb="19">
      <t>カイトウ</t>
    </rPh>
    <rPh sb="19" eb="20">
      <t>レイ</t>
    </rPh>
    <rPh sb="22" eb="24">
      <t>ジュギョウ</t>
    </rPh>
    <rPh sb="31" eb="32">
      <t>フ</t>
    </rPh>
    <phoneticPr fontId="3"/>
  </si>
  <si>
    <t>=IF(OR(B3&gt;=80,B4&gt;=80,B5&gt;=80,B6&gt;=80,B7&gt;=80),"○","")</t>
    <phoneticPr fontId="3"/>
  </si>
  <si>
    <t>を想定していましたが、試作版を試した生徒から、</t>
    <rPh sb="1" eb="3">
      <t>ソウテイ</t>
    </rPh>
    <rPh sb="11" eb="14">
      <t>シサクバン</t>
    </rPh>
    <rPh sb="15" eb="16">
      <t>タメ</t>
    </rPh>
    <rPh sb="18" eb="20">
      <t>セイト</t>
    </rPh>
    <phoneticPr fontId="3"/>
  </si>
  <si>
    <t>=IF(MAX(B3:B7)&gt;=80,"○","")</t>
    <phoneticPr fontId="3"/>
  </si>
  <si>
    <t>でもよいですか？と聞かれました。論理的にあっていて、他にコピーしても正しい結果がでるのでこれも正解です。</t>
    <rPh sb="9" eb="10">
      <t>キ</t>
    </rPh>
    <rPh sb="16" eb="19">
      <t>ロンリテキ</t>
    </rPh>
    <rPh sb="26" eb="27">
      <t>ホカ</t>
    </rPh>
    <rPh sb="34" eb="35">
      <t>タダ</t>
    </rPh>
    <rPh sb="37" eb="39">
      <t>ケッカ</t>
    </rPh>
    <rPh sb="47" eb="49">
      <t>セイカイ</t>
    </rPh>
    <phoneticPr fontId="3"/>
  </si>
  <si>
    <t>(むしろこっちの方が入力が少ないので、プログラマ的にはこっちの方が優秀です)</t>
    <phoneticPr fontId="3"/>
  </si>
  <si>
    <t>入力しづらいとは思いますが、スマホでもできると思います。家に環境がない人も、やってみてください。</t>
    <rPh sb="0" eb="2">
      <t>ニュウリョク</t>
    </rPh>
    <rPh sb="8" eb="9">
      <t>オモ</t>
    </rPh>
    <rPh sb="23" eb="24">
      <t>オモ</t>
    </rPh>
    <rPh sb="28" eb="29">
      <t>イエ</t>
    </rPh>
    <rPh sb="30" eb="32">
      <t>カンキョウ</t>
    </rPh>
    <rPh sb="35" eb="36">
      <t>ヒト</t>
    </rPh>
    <phoneticPr fontId="3"/>
  </si>
  <si>
    <t>質問があれば、作成者(畠山)までお問い合わせください。</t>
    <rPh sb="0" eb="2">
      <t>シツモン</t>
    </rPh>
    <rPh sb="7" eb="10">
      <t>サクセイシャ</t>
    </rPh>
    <rPh sb="11" eb="13">
      <t>ハタケヤマ</t>
    </rPh>
    <rPh sb="17" eb="18">
      <t>ト</t>
    </rPh>
    <rPh sb="19" eb="20">
      <t>ア</t>
    </rPh>
    <phoneticPr fontId="3"/>
  </si>
  <si>
    <t>kotaro@hokkaido-c.ed.jp</t>
    <phoneticPr fontId="3"/>
  </si>
  <si>
    <t>↑学校用のアドレスです。携帯に同期していないので、返信まで1~3日かかります。</t>
    <rPh sb="1" eb="4">
      <t>ガッコウヨウ</t>
    </rPh>
    <rPh sb="12" eb="14">
      <t>ケイタイ</t>
    </rPh>
    <rPh sb="15" eb="17">
      <t>ドウキ</t>
    </rPh>
    <rPh sb="25" eb="27">
      <t>ヘンシン</t>
    </rPh>
    <rPh sb="32" eb="33">
      <t>ニチ</t>
    </rPh>
    <phoneticPr fontId="3"/>
  </si>
  <si>
    <t>0123-23-9145</t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</si>
  <si>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</si>
  <si>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(出席停止・学級閉鎖の人は電話かメールで問い合わせてください)</t>
    <rPh sb="1" eb="3">
      <t>シュッセキ</t>
    </rPh>
    <rPh sb="3" eb="5">
      <t>テイシ</t>
    </rPh>
    <rPh sb="6" eb="8">
      <t>ガッキュウ</t>
    </rPh>
    <rPh sb="8" eb="10">
      <t>ヘイサ</t>
    </rPh>
    <rPh sb="11" eb="12">
      <t>ヒト</t>
    </rPh>
    <rPh sb="13" eb="15">
      <t>デンワ</t>
    </rPh>
    <rPh sb="20" eb="21">
      <t>ト</t>
    </rPh>
    <rPh sb="22" eb="23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</si>
</sst>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;[Red]\-#,##0.0000"/>
    <numFmt numFmtId="177" formatCode="#,##0.0;[Red]\-#,##0.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4"/>
      <color rgb="FF00B0F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5" fillId="0" borderId="0" xfId="2"/>
    <xf numFmtId="0" fontId="5" fillId="0" borderId="1" xfId="2" applyBorder="1" applyAlignment="1">
      <alignment horizontal="center"/>
    </xf>
    <xf numFmtId="0" fontId="5" fillId="0" borderId="1" xfId="2" applyBorder="1"/>
    <xf numFmtId="38" fontId="5" fillId="0" borderId="1" xfId="3" applyFont="1" applyBorder="1" applyAlignment="1"/>
    <xf numFmtId="0" fontId="5" fillId="0" borderId="0" xfId="2" applyFill="1" applyBorder="1" applyAlignment="1">
      <alignment horizontal="center"/>
    </xf>
    <xf numFmtId="0" fontId="5" fillId="0" borderId="0" xfId="2"/>
    <xf numFmtId="0" fontId="5" fillId="0" borderId="1" xfId="2" applyBorder="1" applyAlignment="1">
      <alignment horizontal="center"/>
    </xf>
    <xf numFmtId="0" fontId="5" fillId="0" borderId="1" xfId="2" applyBorder="1"/>
    <xf numFmtId="0" fontId="5" fillId="0" borderId="4" xfId="2" applyFill="1" applyBorder="1" applyAlignment="1">
      <alignment horizontal="left"/>
    </xf>
    <xf numFmtId="38" fontId="0" fillId="0" borderId="2" xfId="1" applyFont="1" applyBorder="1">
      <alignment vertical="center"/>
    </xf>
    <xf numFmtId="0" fontId="0" fillId="0" borderId="5" xfId="0" applyBorder="1">
      <alignment vertical="center"/>
    </xf>
    <xf numFmtId="0" fontId="5" fillId="0" borderId="1" xfId="2" applyFill="1" applyBorder="1" applyAlignment="1">
      <alignment horizontal="center"/>
    </xf>
    <xf numFmtId="38" fontId="0" fillId="0" borderId="0" xfId="1" applyFont="1" applyFill="1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1" xfId="0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23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quotePrefix="1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38" fontId="7" fillId="0" borderId="1" xfId="1" applyFont="1" applyBorder="1">
      <alignment vertical="center"/>
    </xf>
    <xf numFmtId="38" fontId="8" fillId="0" borderId="1" xfId="1" applyFont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11" fillId="5" borderId="1" xfId="0" applyFont="1" applyFill="1" applyBorder="1">
      <alignment vertical="center"/>
    </xf>
    <xf numFmtId="0" fontId="12" fillId="0" borderId="0" xfId="0" quotePrefix="1" applyFont="1">
      <alignment vertical="center"/>
    </xf>
    <xf numFmtId="0" fontId="14" fillId="0" borderId="0" xfId="0" quotePrefix="1" applyFo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0" fillId="8" borderId="0" xfId="0" applyFill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>
      <alignment vertical="center"/>
    </xf>
    <xf numFmtId="0" fontId="0" fillId="8" borderId="1" xfId="0" applyFont="1" applyFill="1" applyBorder="1">
      <alignment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>
      <alignment vertical="center"/>
    </xf>
    <xf numFmtId="0" fontId="0" fillId="8" borderId="0" xfId="0" applyFont="1" applyFill="1">
      <alignment vertical="center"/>
    </xf>
    <xf numFmtId="0" fontId="5" fillId="8" borderId="1" xfId="2" applyFill="1" applyBorder="1" applyAlignment="1">
      <alignment horizontal="center"/>
    </xf>
    <xf numFmtId="0" fontId="5" fillId="8" borderId="4" xfId="2" applyFill="1" applyBorder="1" applyAlignment="1">
      <alignment horizontal="left"/>
    </xf>
    <xf numFmtId="0" fontId="5" fillId="8" borderId="0" xfId="2" applyFill="1"/>
    <xf numFmtId="0" fontId="5" fillId="8" borderId="1" xfId="2" applyFill="1" applyBorder="1"/>
    <xf numFmtId="38" fontId="5" fillId="8" borderId="1" xfId="3" applyFont="1" applyFill="1" applyBorder="1" applyAlignment="1"/>
    <xf numFmtId="0" fontId="5" fillId="8" borderId="0" xfId="2" applyFill="1" applyBorder="1" applyAlignment="1">
      <alignment horizontal="center"/>
    </xf>
    <xf numFmtId="0" fontId="0" fillId="8" borderId="1" xfId="0" applyFill="1" applyBorder="1">
      <alignment vertical="center"/>
    </xf>
    <xf numFmtId="38" fontId="0" fillId="8" borderId="2" xfId="1" applyFont="1" applyFill="1" applyBorder="1">
      <alignment vertical="center"/>
    </xf>
    <xf numFmtId="0" fontId="0" fillId="8" borderId="5" xfId="0" applyFill="1" applyBorder="1">
      <alignment vertical="center"/>
    </xf>
    <xf numFmtId="0" fontId="0" fillId="8" borderId="3" xfId="0" applyFill="1" applyBorder="1">
      <alignment vertical="center"/>
    </xf>
    <xf numFmtId="0" fontId="4" fillId="8" borderId="16" xfId="0" applyFont="1" applyFill="1" applyBorder="1" applyAlignment="1">
      <alignment horizontal="center" vertical="center"/>
    </xf>
    <xf numFmtId="0" fontId="0" fillId="8" borderId="17" xfId="0" applyFill="1" applyBorder="1">
      <alignment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0" fillId="8" borderId="8" xfId="0" applyFill="1" applyBorder="1">
      <alignment vertical="center"/>
    </xf>
    <xf numFmtId="0" fontId="0" fillId="8" borderId="22" xfId="0" applyFill="1" applyBorder="1">
      <alignment vertical="center"/>
    </xf>
    <xf numFmtId="0" fontId="4" fillId="8" borderId="8" xfId="0" applyFont="1" applyFill="1" applyBorder="1">
      <alignment vertical="center"/>
    </xf>
    <xf numFmtId="0" fontId="4" fillId="8" borderId="9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8" borderId="10" xfId="0" applyFont="1" applyFill="1" applyBorder="1">
      <alignment vertical="center"/>
    </xf>
    <xf numFmtId="0" fontId="0" fillId="8" borderId="23" xfId="0" applyFill="1" applyBorder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2" xfId="0" applyFill="1" applyBorder="1">
      <alignment vertical="center"/>
    </xf>
    <xf numFmtId="0" fontId="4" fillId="8" borderId="11" xfId="0" applyFont="1" applyFill="1" applyBorder="1">
      <alignment vertical="center"/>
    </xf>
    <xf numFmtId="0" fontId="0" fillId="8" borderId="12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24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15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20" xfId="0" applyFill="1" applyBorder="1">
      <alignment vertical="center"/>
    </xf>
    <xf numFmtId="0" fontId="0" fillId="8" borderId="19" xfId="0" applyFill="1" applyBorder="1">
      <alignment vertical="center"/>
    </xf>
    <xf numFmtId="0" fontId="0" fillId="8" borderId="21" xfId="0" applyFill="1" applyBorder="1">
      <alignment vertical="center"/>
    </xf>
    <xf numFmtId="0" fontId="0" fillId="8" borderId="27" xfId="0" applyFill="1" applyBorder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>
      <alignment vertical="center"/>
    </xf>
    <xf numFmtId="0" fontId="7" fillId="8" borderId="1" xfId="0" applyFont="1" applyFill="1" applyBorder="1">
      <alignment vertical="center"/>
    </xf>
    <xf numFmtId="176" fontId="7" fillId="8" borderId="1" xfId="1" applyNumberFormat="1" applyFont="1" applyFill="1" applyBorder="1">
      <alignment vertical="center"/>
    </xf>
    <xf numFmtId="177" fontId="7" fillId="8" borderId="1" xfId="1" applyNumberFormat="1" applyFont="1" applyFill="1" applyBorder="1">
      <alignment vertical="center"/>
    </xf>
    <xf numFmtId="38" fontId="7" fillId="8" borderId="1" xfId="1" applyFont="1" applyFill="1" applyBorder="1">
      <alignment vertical="center"/>
    </xf>
    <xf numFmtId="38" fontId="8" fillId="8" borderId="1" xfId="1" applyFont="1" applyFill="1" applyBorder="1">
      <alignment vertical="center"/>
    </xf>
    <xf numFmtId="0" fontId="0" fillId="8" borderId="26" xfId="0" applyFill="1" applyBorder="1">
      <alignment vertical="center"/>
    </xf>
    <xf numFmtId="0" fontId="0" fillId="8" borderId="0" xfId="0" applyFill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11" fillId="8" borderId="1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2" applyFill="1" applyBorder="1"/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0" fontId="7" fillId="8" borderId="1" xfId="1" applyNumberFormat="1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9" fillId="0" borderId="0" xfId="4">
      <alignment vertical="center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aro@hokkaido-c.ed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A10" sqref="A10"/>
    </sheetView>
  </sheetViews>
  <sheetFormatPr defaultRowHeight="18.75" x14ac:dyDescent="0.4"/>
  <cols>
    <col min="3" max="10" width="13.375" customWidth="1"/>
  </cols>
  <sheetData>
    <row r="1" spans="1:10" x14ac:dyDescent="0.4">
      <c r="A1" s="81" t="s">
        <v>283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0" x14ac:dyDescent="0.4">
      <c r="A2" s="82" t="s">
        <v>284</v>
      </c>
      <c r="B2" s="26" t="s">
        <v>285</v>
      </c>
      <c r="C2" s="26"/>
      <c r="D2" s="26"/>
      <c r="E2" s="26"/>
      <c r="F2" s="26"/>
      <c r="G2" s="26"/>
      <c r="H2" s="26"/>
      <c r="I2" s="26"/>
      <c r="J2" s="205"/>
    </row>
    <row r="3" spans="1:10" x14ac:dyDescent="0.4">
      <c r="A3" s="82" t="s">
        <v>286</v>
      </c>
      <c r="B3" s="26" t="s">
        <v>287</v>
      </c>
      <c r="C3" s="26"/>
      <c r="D3" s="26"/>
      <c r="E3" s="26"/>
      <c r="F3" s="26"/>
      <c r="G3" s="26"/>
      <c r="H3" s="26"/>
      <c r="I3" s="26"/>
      <c r="J3" s="205"/>
    </row>
    <row r="4" spans="1:10" x14ac:dyDescent="0.4">
      <c r="A4" s="82"/>
      <c r="B4" s="26" t="s">
        <v>288</v>
      </c>
      <c r="C4" s="26" t="s">
        <v>290</v>
      </c>
      <c r="D4" s="26" t="s">
        <v>289</v>
      </c>
      <c r="E4" s="26" t="s">
        <v>291</v>
      </c>
      <c r="F4" s="26" t="s">
        <v>292</v>
      </c>
      <c r="G4" s="26" t="s">
        <v>293</v>
      </c>
      <c r="H4" s="26" t="s">
        <v>294</v>
      </c>
      <c r="I4" s="26" t="s">
        <v>295</v>
      </c>
      <c r="J4" s="205" t="s">
        <v>296</v>
      </c>
    </row>
    <row r="5" spans="1:10" x14ac:dyDescent="0.4">
      <c r="A5" s="82"/>
      <c r="B5" s="26"/>
      <c r="C5" s="26" t="s">
        <v>297</v>
      </c>
      <c r="D5" s="26" t="s">
        <v>298</v>
      </c>
      <c r="E5" s="26" t="s">
        <v>299</v>
      </c>
      <c r="F5" s="26" t="s">
        <v>300</v>
      </c>
      <c r="G5" s="26" t="s">
        <v>301</v>
      </c>
      <c r="H5" s="26" t="s">
        <v>302</v>
      </c>
      <c r="I5" s="26" t="s">
        <v>303</v>
      </c>
      <c r="J5" s="205" t="s">
        <v>304</v>
      </c>
    </row>
    <row r="6" spans="1:10" x14ac:dyDescent="0.4">
      <c r="A6" s="82"/>
      <c r="B6" s="26" t="s">
        <v>305</v>
      </c>
      <c r="C6" s="26" t="s">
        <v>306</v>
      </c>
      <c r="D6" s="26" t="s">
        <v>307</v>
      </c>
      <c r="E6" s="26" t="s">
        <v>308</v>
      </c>
      <c r="F6" s="26" t="s">
        <v>309</v>
      </c>
      <c r="G6" s="26" t="s">
        <v>310</v>
      </c>
      <c r="H6" s="26"/>
      <c r="I6" s="26"/>
      <c r="J6" s="205"/>
    </row>
    <row r="7" spans="1:10" x14ac:dyDescent="0.4">
      <c r="A7" s="82"/>
      <c r="B7" s="26" t="s">
        <v>311</v>
      </c>
      <c r="C7" s="26"/>
      <c r="D7" s="26"/>
      <c r="E7" s="26"/>
      <c r="F7" s="26"/>
      <c r="G7" s="26"/>
      <c r="H7" s="26"/>
      <c r="I7" s="26"/>
      <c r="J7" s="205"/>
    </row>
    <row r="8" spans="1:10" x14ac:dyDescent="0.4">
      <c r="A8" s="82"/>
      <c r="B8" s="26" t="s">
        <v>312</v>
      </c>
      <c r="C8" s="26" t="s">
        <v>313</v>
      </c>
      <c r="D8" s="26"/>
      <c r="E8" s="26"/>
      <c r="F8" s="26"/>
      <c r="G8" s="26"/>
      <c r="H8" s="26"/>
      <c r="I8" s="26"/>
      <c r="J8" s="205"/>
    </row>
    <row r="9" spans="1:10" x14ac:dyDescent="0.4">
      <c r="A9" s="82"/>
      <c r="B9" s="26"/>
      <c r="C9" s="26"/>
      <c r="D9" s="26"/>
      <c r="E9" s="26"/>
      <c r="F9" s="26"/>
      <c r="G9" s="26"/>
      <c r="H9" s="26"/>
      <c r="I9" s="26"/>
      <c r="J9" s="205"/>
    </row>
    <row r="10" spans="1:10" ht="19.5" thickBot="1" x14ac:dyDescent="0.45">
      <c r="A10" s="206"/>
      <c r="B10" s="207" t="s">
        <v>314</v>
      </c>
      <c r="C10" s="207"/>
      <c r="D10" s="207"/>
      <c r="E10" s="207"/>
      <c r="F10" s="207"/>
      <c r="G10" s="207"/>
      <c r="H10" s="207"/>
      <c r="I10" s="207"/>
      <c r="J10" s="208"/>
    </row>
    <row r="12" spans="1:10" x14ac:dyDescent="0.4">
      <c r="A12" t="s">
        <v>315</v>
      </c>
    </row>
    <row r="13" spans="1:10" x14ac:dyDescent="0.4">
      <c r="A13" t="s">
        <v>316</v>
      </c>
    </row>
    <row r="14" spans="1:10" x14ac:dyDescent="0.4">
      <c r="A14" t="s">
        <v>317</v>
      </c>
    </row>
    <row r="15" spans="1:10" x14ac:dyDescent="0.4">
      <c r="A15" t="s">
        <v>318</v>
      </c>
    </row>
    <row r="16" spans="1:10" x14ac:dyDescent="0.4">
      <c r="A16" t="s">
        <v>319</v>
      </c>
    </row>
    <row r="17" spans="1:7" x14ac:dyDescent="0.4">
      <c r="A17" t="s">
        <v>320</v>
      </c>
    </row>
    <row r="18" spans="1:7" x14ac:dyDescent="0.4">
      <c r="B18" s="202" t="s">
        <v>321</v>
      </c>
    </row>
    <row r="19" spans="1:7" x14ac:dyDescent="0.4">
      <c r="A19" t="s">
        <v>322</v>
      </c>
    </row>
    <row r="20" spans="1:7" x14ac:dyDescent="0.4">
      <c r="B20" s="202" t="s">
        <v>323</v>
      </c>
    </row>
    <row r="21" spans="1:7" x14ac:dyDescent="0.4">
      <c r="A21" t="s">
        <v>324</v>
      </c>
    </row>
    <row r="22" spans="1:7" x14ac:dyDescent="0.4">
      <c r="A22" t="s">
        <v>325</v>
      </c>
    </row>
    <row r="23" spans="1:7" x14ac:dyDescent="0.4">
      <c r="A23" t="s">
        <v>326</v>
      </c>
    </row>
    <row r="24" spans="1:7" x14ac:dyDescent="0.4">
      <c r="A24" t="s">
        <v>327</v>
      </c>
      <c r="F24" s="209" t="s">
        <v>328</v>
      </c>
    </row>
    <row r="25" spans="1:7" x14ac:dyDescent="0.4">
      <c r="A25" t="s">
        <v>332</v>
      </c>
      <c r="F25" t="s">
        <v>329</v>
      </c>
    </row>
    <row r="26" spans="1:7" x14ac:dyDescent="0.4">
      <c r="F26" s="202" t="s">
        <v>330</v>
      </c>
      <c r="G26" t="s">
        <v>331</v>
      </c>
    </row>
  </sheetData>
  <phoneticPr fontId="3"/>
  <hyperlinks>
    <hyperlink ref="F24" r:id="rId1"/>
  </hyperlinks>
  <pageMargins left="0.7" right="0.7" top="0.75" bottom="0.75" header="0.3" footer="0.3"/>
  <pageSetup paperSize="9" scale="9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opLeftCell="A161" workbookViewId="0">
      <selection activeCell="A161" sqref="A1:XFD1048576"/>
    </sheetView>
  </sheetViews>
  <sheetFormatPr defaultRowHeight="18.75" x14ac:dyDescent="0.4"/>
  <cols>
    <col min="1" max="7" width="9" style="107"/>
    <col min="8" max="8" width="9.5" style="107" bestFit="1" customWidth="1"/>
    <col min="9" max="16384" width="9" style="107"/>
  </cols>
  <sheetData>
    <row r="1" spans="1:10" x14ac:dyDescent="0.4">
      <c r="A1" s="107" t="s">
        <v>261</v>
      </c>
    </row>
    <row r="2" spans="1:10" ht="187.5" x14ac:dyDescent="0.4">
      <c r="A2" s="108"/>
      <c r="B2" s="108" t="s">
        <v>1</v>
      </c>
      <c r="C2" s="108" t="s">
        <v>2</v>
      </c>
      <c r="D2" s="108" t="s">
        <v>3</v>
      </c>
      <c r="E2" s="108" t="s">
        <v>4</v>
      </c>
      <c r="F2" s="108" t="s">
        <v>5</v>
      </c>
      <c r="G2" s="108" t="s">
        <v>6</v>
      </c>
      <c r="H2" s="108" t="s">
        <v>12</v>
      </c>
      <c r="I2" s="108" t="s">
        <v>17</v>
      </c>
      <c r="J2" s="109" t="s">
        <v>18</v>
      </c>
    </row>
    <row r="3" spans="1:10" x14ac:dyDescent="0.4">
      <c r="A3" s="108" t="s">
        <v>7</v>
      </c>
      <c r="B3" s="110">
        <v>69</v>
      </c>
      <c r="C3" s="110">
        <v>74</v>
      </c>
      <c r="D3" s="110">
        <v>72</v>
      </c>
      <c r="E3" s="110">
        <v>87</v>
      </c>
      <c r="F3" s="110">
        <v>78</v>
      </c>
      <c r="G3" s="108">
        <f>AVERAGE(B3:F3)</f>
        <v>76</v>
      </c>
      <c r="H3" s="110">
        <f>MAX(B3:F3)</f>
        <v>87</v>
      </c>
      <c r="I3" s="110">
        <f>MIN(B3:F3)</f>
        <v>69</v>
      </c>
      <c r="J3" s="111" t="str">
        <f>IF(G3&gt;=75,"A",IF(G3&gt;=65,"B","C"))</f>
        <v>A</v>
      </c>
    </row>
    <row r="4" spans="1:10" x14ac:dyDescent="0.4">
      <c r="A4" s="108" t="s">
        <v>8</v>
      </c>
      <c r="B4" s="110">
        <v>69</v>
      </c>
      <c r="C4" s="110">
        <v>76</v>
      </c>
      <c r="D4" s="110">
        <v>64</v>
      </c>
      <c r="E4" s="110">
        <v>72</v>
      </c>
      <c r="F4" s="110">
        <v>84</v>
      </c>
      <c r="G4" s="108">
        <f t="shared" ref="G4:G7" si="0">AVERAGE(B4:F4)</f>
        <v>73</v>
      </c>
      <c r="H4" s="110">
        <f t="shared" ref="H4:H7" si="1">MAX(B4:F4)</f>
        <v>84</v>
      </c>
      <c r="I4" s="110">
        <f t="shared" ref="I4:I7" si="2">MIN(B4:F4)</f>
        <v>64</v>
      </c>
      <c r="J4" s="111" t="str">
        <f t="shared" ref="J4:J7" si="3">IF(G4&gt;=75,"A",IF(G4&gt;=65,"B","C"))</f>
        <v>B</v>
      </c>
    </row>
    <row r="5" spans="1:10" x14ac:dyDescent="0.4">
      <c r="A5" s="108" t="s">
        <v>9</v>
      </c>
      <c r="B5" s="110">
        <v>64</v>
      </c>
      <c r="C5" s="110">
        <v>55</v>
      </c>
      <c r="D5" s="110">
        <v>63</v>
      </c>
      <c r="E5" s="110">
        <v>59</v>
      </c>
      <c r="F5" s="110">
        <v>47</v>
      </c>
      <c r="G5" s="108">
        <f t="shared" si="0"/>
        <v>57.6</v>
      </c>
      <c r="H5" s="110">
        <f t="shared" si="1"/>
        <v>64</v>
      </c>
      <c r="I5" s="110">
        <f t="shared" si="2"/>
        <v>47</v>
      </c>
      <c r="J5" s="111" t="str">
        <f t="shared" si="3"/>
        <v>C</v>
      </c>
    </row>
    <row r="6" spans="1:10" x14ac:dyDescent="0.4">
      <c r="A6" s="108" t="s">
        <v>10</v>
      </c>
      <c r="B6" s="110">
        <v>45</v>
      </c>
      <c r="C6" s="110">
        <v>35</v>
      </c>
      <c r="D6" s="110">
        <v>52</v>
      </c>
      <c r="E6" s="110">
        <v>54</v>
      </c>
      <c r="F6" s="110">
        <v>32</v>
      </c>
      <c r="G6" s="108">
        <f t="shared" si="0"/>
        <v>43.6</v>
      </c>
      <c r="H6" s="110">
        <f t="shared" si="1"/>
        <v>54</v>
      </c>
      <c r="I6" s="110">
        <f t="shared" si="2"/>
        <v>32</v>
      </c>
      <c r="J6" s="111" t="str">
        <f t="shared" si="3"/>
        <v>C</v>
      </c>
    </row>
    <row r="7" spans="1:10" x14ac:dyDescent="0.4">
      <c r="A7" s="108" t="s">
        <v>11</v>
      </c>
      <c r="B7" s="110">
        <v>88</v>
      </c>
      <c r="C7" s="110">
        <v>84</v>
      </c>
      <c r="D7" s="110">
        <v>73</v>
      </c>
      <c r="E7" s="110">
        <v>91</v>
      </c>
      <c r="F7" s="110">
        <v>85</v>
      </c>
      <c r="G7" s="108">
        <f t="shared" si="0"/>
        <v>84.2</v>
      </c>
      <c r="H7" s="110">
        <f t="shared" si="1"/>
        <v>91</v>
      </c>
      <c r="I7" s="110">
        <f t="shared" si="2"/>
        <v>73</v>
      </c>
      <c r="J7" s="111" t="str">
        <f t="shared" si="3"/>
        <v>A</v>
      </c>
    </row>
    <row r="8" spans="1:10" x14ac:dyDescent="0.4">
      <c r="A8" s="108" t="s">
        <v>13</v>
      </c>
      <c r="B8" s="108">
        <f>B3+B5+B7</f>
        <v>221</v>
      </c>
      <c r="C8" s="108">
        <f t="shared" ref="C8:F8" si="4">C3+C5+C7</f>
        <v>213</v>
      </c>
      <c r="D8" s="108">
        <f t="shared" si="4"/>
        <v>208</v>
      </c>
      <c r="E8" s="108">
        <f t="shared" si="4"/>
        <v>237</v>
      </c>
      <c r="F8" s="108">
        <f t="shared" si="4"/>
        <v>210</v>
      </c>
      <c r="G8" s="112"/>
      <c r="H8" s="113"/>
      <c r="I8" s="114"/>
      <c r="J8" s="114"/>
    </row>
    <row r="9" spans="1:10" x14ac:dyDescent="0.4">
      <c r="A9" s="108" t="s">
        <v>16</v>
      </c>
      <c r="B9" s="108" t="str">
        <f>IF(AND(B3&gt;=60,B5&gt;=60,B7&gt;=60),"○","")</f>
        <v>○</v>
      </c>
      <c r="C9" s="108" t="str">
        <f t="shared" ref="C9:F9" si="5">IF(AND(C3&gt;=60,C5&gt;=60,C7&gt;=60),"○","")</f>
        <v/>
      </c>
      <c r="D9" s="108" t="str">
        <f t="shared" si="5"/>
        <v>○</v>
      </c>
      <c r="E9" s="108" t="str">
        <f t="shared" si="5"/>
        <v/>
      </c>
      <c r="F9" s="108" t="str">
        <f t="shared" si="5"/>
        <v/>
      </c>
      <c r="G9" s="112"/>
      <c r="H9" s="113"/>
      <c r="I9" s="114"/>
      <c r="J9" s="114"/>
    </row>
    <row r="10" spans="1:10" x14ac:dyDescent="0.4">
      <c r="A10" s="108" t="s">
        <v>14</v>
      </c>
      <c r="B10" s="108" t="str">
        <f>IF(OR(B3&gt;=80,B4&gt;=80,B5&gt;=80,B6&gt;=80,B7&gt;=80),"○","")</f>
        <v>○</v>
      </c>
      <c r="C10" s="108" t="str">
        <f t="shared" ref="C10:F10" si="6">IF(OR(C3&gt;=80,C4&gt;=80,C5&gt;=80,C6&gt;=80,C7&gt;=80),"○","")</f>
        <v>○</v>
      </c>
      <c r="D10" s="108" t="str">
        <f t="shared" si="6"/>
        <v/>
      </c>
      <c r="E10" s="108" t="str">
        <f t="shared" si="6"/>
        <v>○</v>
      </c>
      <c r="F10" s="108" t="str">
        <f t="shared" si="6"/>
        <v>○</v>
      </c>
      <c r="G10" s="112"/>
      <c r="H10" s="113"/>
      <c r="I10" s="114"/>
      <c r="J10" s="114"/>
    </row>
    <row r="11" spans="1:10" ht="112.5" x14ac:dyDescent="0.4">
      <c r="A11" s="165" t="s">
        <v>15</v>
      </c>
      <c r="B11" s="108" t="str">
        <f>IF(COUNTIF(B3:B7,"&gt;=70")&gt;=3,"○","")</f>
        <v/>
      </c>
      <c r="C11" s="108" t="str">
        <f t="shared" ref="C11:F11" si="7">IF(COUNTIF(C3:C7,"&gt;=70")&gt;=3,"○","")</f>
        <v>○</v>
      </c>
      <c r="D11" s="108" t="str">
        <f t="shared" si="7"/>
        <v/>
      </c>
      <c r="E11" s="108" t="str">
        <f t="shared" si="7"/>
        <v>○</v>
      </c>
      <c r="F11" s="108" t="str">
        <f t="shared" si="7"/>
        <v>○</v>
      </c>
      <c r="G11" s="112"/>
      <c r="H11" s="113"/>
      <c r="I11" s="114"/>
      <c r="J11" s="114"/>
    </row>
    <row r="13" spans="1:10" x14ac:dyDescent="0.4">
      <c r="A13" s="112" t="s">
        <v>262</v>
      </c>
    </row>
    <row r="14" spans="1:10" x14ac:dyDescent="0.4">
      <c r="A14" s="115" t="s">
        <v>21</v>
      </c>
      <c r="B14" s="115" t="s">
        <v>22</v>
      </c>
      <c r="C14" s="115" t="s">
        <v>23</v>
      </c>
      <c r="D14" s="115" t="s">
        <v>20</v>
      </c>
      <c r="E14" s="115" t="s">
        <v>42</v>
      </c>
      <c r="G14" s="116" t="s">
        <v>37</v>
      </c>
      <c r="H14" s="117"/>
    </row>
    <row r="15" spans="1:10" x14ac:dyDescent="0.4">
      <c r="A15" s="118" t="s">
        <v>36</v>
      </c>
      <c r="B15" s="115" t="s">
        <v>25</v>
      </c>
      <c r="C15" s="119">
        <v>4328000</v>
      </c>
      <c r="D15" s="118">
        <f>RANK(C15,$C$15:$C$24)</f>
        <v>10</v>
      </c>
      <c r="E15" s="118" t="str">
        <f>VLOOKUP(C15,$G$27:$I$31,3)</f>
        <v>E</v>
      </c>
      <c r="G15" s="115" t="s">
        <v>38</v>
      </c>
      <c r="H15" s="118">
        <f>COUNTIF($B$15:$B$24,G15)</f>
        <v>2</v>
      </c>
    </row>
    <row r="16" spans="1:10" x14ac:dyDescent="0.4">
      <c r="A16" s="118" t="s">
        <v>24</v>
      </c>
      <c r="B16" s="115" t="s">
        <v>25</v>
      </c>
      <c r="C16" s="119">
        <v>13380000</v>
      </c>
      <c r="D16" s="118">
        <f t="shared" ref="D16:D24" si="8">RANK(C16,$C$15:$C$24)</f>
        <v>1</v>
      </c>
      <c r="E16" s="118" t="str">
        <f t="shared" ref="E16:E24" si="9">VLOOKUP(C16,$G$27:$I$31,3)</f>
        <v>A</v>
      </c>
      <c r="G16" s="115" t="s">
        <v>39</v>
      </c>
      <c r="H16" s="118">
        <f t="shared" ref="H16:H17" si="10">COUNTIF($B$15:$B$24,G16)</f>
        <v>3</v>
      </c>
    </row>
    <row r="17" spans="1:10" x14ac:dyDescent="0.4">
      <c r="A17" s="118" t="s">
        <v>28</v>
      </c>
      <c r="B17" s="115" t="s">
        <v>25</v>
      </c>
      <c r="C17" s="119">
        <v>10873000</v>
      </c>
      <c r="D17" s="118">
        <f t="shared" si="8"/>
        <v>3</v>
      </c>
      <c r="E17" s="118" t="str">
        <f t="shared" si="9"/>
        <v>B</v>
      </c>
      <c r="G17" s="115" t="s">
        <v>40</v>
      </c>
      <c r="H17" s="118">
        <f t="shared" si="10"/>
        <v>5</v>
      </c>
    </row>
    <row r="18" spans="1:10" x14ac:dyDescent="0.4">
      <c r="A18" s="118" t="s">
        <v>32</v>
      </c>
      <c r="B18" s="115" t="s">
        <v>27</v>
      </c>
      <c r="C18" s="119">
        <v>7997600</v>
      </c>
      <c r="D18" s="118">
        <f t="shared" si="8"/>
        <v>6</v>
      </c>
      <c r="E18" s="118" t="str">
        <f t="shared" si="9"/>
        <v>C</v>
      </c>
      <c r="G18" s="117"/>
      <c r="H18" s="117"/>
    </row>
    <row r="19" spans="1:10" x14ac:dyDescent="0.4">
      <c r="A19" s="118" t="s">
        <v>33</v>
      </c>
      <c r="B19" s="115" t="s">
        <v>25</v>
      </c>
      <c r="C19" s="119">
        <v>7681200</v>
      </c>
      <c r="D19" s="118">
        <f t="shared" si="8"/>
        <v>7</v>
      </c>
      <c r="E19" s="118" t="str">
        <f t="shared" si="9"/>
        <v>C</v>
      </c>
      <c r="G19" s="117"/>
      <c r="H19" s="117"/>
    </row>
    <row r="20" spans="1:10" x14ac:dyDescent="0.4">
      <c r="A20" s="118" t="s">
        <v>34</v>
      </c>
      <c r="B20" s="115" t="s">
        <v>27</v>
      </c>
      <c r="C20" s="119">
        <v>6912000</v>
      </c>
      <c r="D20" s="118">
        <f t="shared" si="8"/>
        <v>8</v>
      </c>
      <c r="E20" s="118" t="str">
        <f t="shared" si="9"/>
        <v>D</v>
      </c>
      <c r="G20" s="117" t="s">
        <v>41</v>
      </c>
      <c r="H20" s="117"/>
    </row>
    <row r="21" spans="1:10" x14ac:dyDescent="0.4">
      <c r="A21" s="118" t="s">
        <v>31</v>
      </c>
      <c r="B21" s="115" t="s">
        <v>30</v>
      </c>
      <c r="C21" s="119">
        <v>8448000</v>
      </c>
      <c r="D21" s="118">
        <f t="shared" si="8"/>
        <v>5</v>
      </c>
      <c r="E21" s="118" t="str">
        <f t="shared" si="9"/>
        <v>C</v>
      </c>
      <c r="G21" s="115" t="s">
        <v>38</v>
      </c>
      <c r="H21" s="118">
        <f>SUMIF($B$15:$B$24,G21,$C$15:$C$24)</f>
        <v>18000000</v>
      </c>
    </row>
    <row r="22" spans="1:10" x14ac:dyDescent="0.4">
      <c r="A22" s="118" t="s">
        <v>26</v>
      </c>
      <c r="B22" s="115" t="s">
        <v>27</v>
      </c>
      <c r="C22" s="119">
        <v>11250000</v>
      </c>
      <c r="D22" s="118">
        <f t="shared" si="8"/>
        <v>2</v>
      </c>
      <c r="E22" s="118" t="str">
        <f t="shared" si="9"/>
        <v>A</v>
      </c>
      <c r="G22" s="115" t="s">
        <v>39</v>
      </c>
      <c r="H22" s="118">
        <f t="shared" ref="H22:H23" si="11">SUMIF($B$15:$B$24,G22,$C$15:$C$24)</f>
        <v>26159600</v>
      </c>
    </row>
    <row r="23" spans="1:10" x14ac:dyDescent="0.4">
      <c r="A23" s="118" t="s">
        <v>29</v>
      </c>
      <c r="B23" s="115" t="s">
        <v>30</v>
      </c>
      <c r="C23" s="119">
        <v>9552000</v>
      </c>
      <c r="D23" s="118">
        <f t="shared" si="8"/>
        <v>4</v>
      </c>
      <c r="E23" s="118" t="str">
        <f t="shared" si="9"/>
        <v>B</v>
      </c>
      <c r="G23" s="115" t="s">
        <v>40</v>
      </c>
      <c r="H23" s="118">
        <f t="shared" si="11"/>
        <v>42086800</v>
      </c>
    </row>
    <row r="24" spans="1:10" x14ac:dyDescent="0.4">
      <c r="A24" s="118" t="s">
        <v>35</v>
      </c>
      <c r="B24" s="115" t="s">
        <v>25</v>
      </c>
      <c r="C24" s="119">
        <v>5824600</v>
      </c>
      <c r="D24" s="118">
        <f t="shared" si="8"/>
        <v>9</v>
      </c>
      <c r="E24" s="118" t="str">
        <f t="shared" si="9"/>
        <v>D</v>
      </c>
    </row>
    <row r="25" spans="1:10" x14ac:dyDescent="0.4">
      <c r="G25" s="120" t="s">
        <v>42</v>
      </c>
    </row>
    <row r="26" spans="1:10" x14ac:dyDescent="0.4">
      <c r="G26" s="115" t="s">
        <v>53</v>
      </c>
      <c r="I26" s="121" t="s">
        <v>54</v>
      </c>
      <c r="J26" s="121" t="s">
        <v>55</v>
      </c>
    </row>
    <row r="27" spans="1:10" x14ac:dyDescent="0.4">
      <c r="G27" s="122">
        <v>0</v>
      </c>
      <c r="H27" s="123" t="s">
        <v>43</v>
      </c>
      <c r="I27" s="121" t="s">
        <v>48</v>
      </c>
      <c r="J27" s="121">
        <f>COUNTIF($E$15:$E$24,I27)</f>
        <v>1</v>
      </c>
    </row>
    <row r="28" spans="1:10" x14ac:dyDescent="0.4">
      <c r="G28" s="122">
        <v>5000000</v>
      </c>
      <c r="H28" s="123" t="s">
        <v>44</v>
      </c>
      <c r="I28" s="121" t="s">
        <v>49</v>
      </c>
      <c r="J28" s="121">
        <f t="shared" ref="J28:J31" si="12">COUNTIF($E$15:$E$24,I28)</f>
        <v>2</v>
      </c>
    </row>
    <row r="29" spans="1:10" x14ac:dyDescent="0.4">
      <c r="G29" s="122">
        <v>7000000</v>
      </c>
      <c r="H29" s="123" t="s">
        <v>45</v>
      </c>
      <c r="I29" s="121" t="s">
        <v>50</v>
      </c>
      <c r="J29" s="121">
        <f t="shared" si="12"/>
        <v>3</v>
      </c>
    </row>
    <row r="30" spans="1:10" x14ac:dyDescent="0.4">
      <c r="G30" s="122">
        <v>9000000</v>
      </c>
      <c r="H30" s="123" t="s">
        <v>46</v>
      </c>
      <c r="I30" s="121" t="s">
        <v>51</v>
      </c>
      <c r="J30" s="121">
        <f t="shared" si="12"/>
        <v>2</v>
      </c>
    </row>
    <row r="31" spans="1:10" x14ac:dyDescent="0.4">
      <c r="G31" s="122">
        <v>11000000</v>
      </c>
      <c r="H31" s="123" t="s">
        <v>47</v>
      </c>
      <c r="I31" s="121" t="s">
        <v>52</v>
      </c>
      <c r="J31" s="121">
        <f t="shared" si="12"/>
        <v>2</v>
      </c>
    </row>
    <row r="33" spans="1:21" ht="19.5" thickBot="1" x14ac:dyDescent="0.45">
      <c r="A33" s="107" t="s">
        <v>263</v>
      </c>
      <c r="C33" s="107" t="s">
        <v>264</v>
      </c>
    </row>
    <row r="34" spans="1:21" ht="18.75" customHeight="1" x14ac:dyDescent="0.4">
      <c r="E34" s="199" t="s">
        <v>7</v>
      </c>
      <c r="F34" s="200"/>
      <c r="G34" s="201"/>
      <c r="H34" s="199" t="s">
        <v>8</v>
      </c>
      <c r="I34" s="200"/>
      <c r="J34" s="201"/>
      <c r="K34" s="199" t="s">
        <v>9</v>
      </c>
      <c r="L34" s="200"/>
      <c r="M34" s="201"/>
      <c r="N34" s="199" t="s">
        <v>10</v>
      </c>
      <c r="O34" s="200"/>
      <c r="P34" s="201"/>
      <c r="Q34" s="199" t="s">
        <v>11</v>
      </c>
      <c r="R34" s="200"/>
      <c r="S34" s="201"/>
      <c r="T34" s="194" t="s">
        <v>75</v>
      </c>
      <c r="U34" s="196" t="s">
        <v>76</v>
      </c>
    </row>
    <row r="35" spans="1:21" ht="19.5" thickBot="1" x14ac:dyDescent="0.45">
      <c r="A35" s="124" t="s">
        <v>63</v>
      </c>
      <c r="B35" s="125" t="s">
        <v>64</v>
      </c>
      <c r="C35" s="124" t="s">
        <v>63</v>
      </c>
      <c r="D35" s="125" t="s">
        <v>64</v>
      </c>
      <c r="E35" s="126" t="s">
        <v>77</v>
      </c>
      <c r="F35" s="127" t="s">
        <v>54</v>
      </c>
      <c r="G35" s="128" t="s">
        <v>78</v>
      </c>
      <c r="H35" s="126" t="s">
        <v>77</v>
      </c>
      <c r="I35" s="127" t="s">
        <v>54</v>
      </c>
      <c r="J35" s="128" t="s">
        <v>78</v>
      </c>
      <c r="K35" s="126" t="s">
        <v>77</v>
      </c>
      <c r="L35" s="127" t="s">
        <v>54</v>
      </c>
      <c r="M35" s="128" t="s">
        <v>78</v>
      </c>
      <c r="N35" s="126" t="s">
        <v>77</v>
      </c>
      <c r="O35" s="127" t="s">
        <v>54</v>
      </c>
      <c r="P35" s="128" t="s">
        <v>78</v>
      </c>
      <c r="Q35" s="126" t="s">
        <v>77</v>
      </c>
      <c r="R35" s="127" t="s">
        <v>54</v>
      </c>
      <c r="S35" s="128" t="s">
        <v>78</v>
      </c>
      <c r="T35" s="195"/>
      <c r="U35" s="197"/>
    </row>
    <row r="36" spans="1:21" ht="19.5" thickBot="1" x14ac:dyDescent="0.45">
      <c r="A36" s="129" t="s">
        <v>56</v>
      </c>
      <c r="B36" s="130" t="s">
        <v>57</v>
      </c>
      <c r="C36" s="129" t="s">
        <v>56</v>
      </c>
      <c r="D36" s="130" t="s">
        <v>57</v>
      </c>
      <c r="E36" s="131">
        <v>69</v>
      </c>
      <c r="F36" s="132">
        <f>VLOOKUP($E36,D$58:F$67,2)</f>
        <v>6</v>
      </c>
      <c r="G36" s="132">
        <f>VLOOKUP($E36,D$58:F$67,3)</f>
        <v>3</v>
      </c>
      <c r="H36" s="131">
        <v>69</v>
      </c>
      <c r="I36" s="132">
        <f>VLOOKUP(H36,G$58:I$67,2)</f>
        <v>6</v>
      </c>
      <c r="J36" s="133">
        <f>VLOOKUP($H36,G$58:I$67,3)</f>
        <v>3</v>
      </c>
      <c r="K36" s="131">
        <v>64</v>
      </c>
      <c r="L36" s="132">
        <f>VLOOKUP(K36,J$58:L$67,2)</f>
        <v>8</v>
      </c>
      <c r="M36" s="134">
        <f>VLOOKUP(K36,J$58:L$67,3)</f>
        <v>4</v>
      </c>
      <c r="N36" s="131">
        <v>45</v>
      </c>
      <c r="O36" s="132">
        <f t="shared" ref="O36:O47" si="13">VLOOKUP(N36,M$58:O$67,2)</f>
        <v>4</v>
      </c>
      <c r="P36" s="134">
        <f t="shared" ref="P36:P47" si="14">VLOOKUP(N36,M$58:O$67,3)</f>
        <v>3</v>
      </c>
      <c r="Q36" s="131">
        <v>88</v>
      </c>
      <c r="R36" s="132">
        <f t="shared" ref="R36:R47" si="15">VLOOKUP(Q36,P$58:R$67,2)</f>
        <v>10</v>
      </c>
      <c r="S36" s="134">
        <f t="shared" ref="S36:S47" si="16">VLOOKUP(Q36,P$58:R$67,3)</f>
        <v>5</v>
      </c>
      <c r="T36" s="135">
        <f>E36+H36+K36+N36+Q36</f>
        <v>335</v>
      </c>
      <c r="U36" s="136">
        <f>RANK(T36,$T$36:$T$47)</f>
        <v>2</v>
      </c>
    </row>
    <row r="37" spans="1:21" ht="19.5" thickBot="1" x14ac:dyDescent="0.45">
      <c r="A37" s="137" t="s">
        <v>58</v>
      </c>
      <c r="B37" s="138" t="s">
        <v>57</v>
      </c>
      <c r="C37" s="137" t="s">
        <v>58</v>
      </c>
      <c r="D37" s="138" t="s">
        <v>57</v>
      </c>
      <c r="E37" s="139">
        <v>74</v>
      </c>
      <c r="F37" s="110">
        <f t="shared" ref="F37:F47" si="17">VLOOKUP($E37,D$58:F$67,2)</f>
        <v>7</v>
      </c>
      <c r="G37" s="133">
        <f t="shared" ref="G37:G47" si="18">VLOOKUP($E37,D$58:F$67,3)</f>
        <v>4</v>
      </c>
      <c r="H37" s="139">
        <v>76</v>
      </c>
      <c r="I37" s="132">
        <f t="shared" ref="I37:I47" si="19">VLOOKUP($H37,G$58:I$67,2)</f>
        <v>7</v>
      </c>
      <c r="J37" s="133">
        <f t="shared" ref="J37:J47" si="20">VLOOKUP($H37,G$58:I$67,3)</f>
        <v>4</v>
      </c>
      <c r="K37" s="139">
        <v>55</v>
      </c>
      <c r="L37" s="110">
        <f t="shared" ref="L37:L47" si="21">VLOOKUP(K37,J$58:L$67,2)</f>
        <v>7</v>
      </c>
      <c r="M37" s="133">
        <f t="shared" ref="M37:M47" si="22">VLOOKUP(K37,J$58:L$67,3)</f>
        <v>4</v>
      </c>
      <c r="N37" s="139">
        <v>35</v>
      </c>
      <c r="O37" s="110">
        <f t="shared" si="13"/>
        <v>3</v>
      </c>
      <c r="P37" s="133">
        <f t="shared" si="14"/>
        <v>2</v>
      </c>
      <c r="Q37" s="139">
        <v>84</v>
      </c>
      <c r="R37" s="110">
        <f t="shared" si="15"/>
        <v>10</v>
      </c>
      <c r="S37" s="133">
        <f t="shared" si="16"/>
        <v>5</v>
      </c>
      <c r="T37" s="123">
        <f t="shared" ref="T37:T47" si="23">E37+H37+K37+N37+Q37</f>
        <v>324</v>
      </c>
      <c r="U37" s="140">
        <f t="shared" ref="U37:U47" si="24">RANK(T37,$T$36:$T$47)</f>
        <v>4</v>
      </c>
    </row>
    <row r="38" spans="1:21" ht="19.5" thickBot="1" x14ac:dyDescent="0.45">
      <c r="A38" s="137" t="s">
        <v>59</v>
      </c>
      <c r="B38" s="138" t="s">
        <v>60</v>
      </c>
      <c r="C38" s="137" t="s">
        <v>59</v>
      </c>
      <c r="D38" s="138" t="s">
        <v>60</v>
      </c>
      <c r="E38" s="139">
        <v>72</v>
      </c>
      <c r="F38" s="110">
        <f t="shared" si="17"/>
        <v>7</v>
      </c>
      <c r="G38" s="133">
        <f t="shared" si="18"/>
        <v>4</v>
      </c>
      <c r="H38" s="139">
        <v>64</v>
      </c>
      <c r="I38" s="132">
        <f t="shared" si="19"/>
        <v>5</v>
      </c>
      <c r="J38" s="133">
        <f t="shared" si="20"/>
        <v>3</v>
      </c>
      <c r="K38" s="139">
        <v>63</v>
      </c>
      <c r="L38" s="110">
        <f t="shared" si="21"/>
        <v>8</v>
      </c>
      <c r="M38" s="133">
        <f t="shared" si="22"/>
        <v>4</v>
      </c>
      <c r="N38" s="139">
        <v>52</v>
      </c>
      <c r="O38" s="110">
        <f t="shared" si="13"/>
        <v>5</v>
      </c>
      <c r="P38" s="133">
        <f t="shared" si="14"/>
        <v>3</v>
      </c>
      <c r="Q38" s="139">
        <v>73</v>
      </c>
      <c r="R38" s="110">
        <f t="shared" si="15"/>
        <v>8</v>
      </c>
      <c r="S38" s="133">
        <f t="shared" si="16"/>
        <v>4</v>
      </c>
      <c r="T38" s="123">
        <f t="shared" si="23"/>
        <v>324</v>
      </c>
      <c r="U38" s="140">
        <f t="shared" si="24"/>
        <v>4</v>
      </c>
    </row>
    <row r="39" spans="1:21" ht="19.5" thickBot="1" x14ac:dyDescent="0.45">
      <c r="A39" s="137" t="s">
        <v>61</v>
      </c>
      <c r="B39" s="138" t="s">
        <v>60</v>
      </c>
      <c r="C39" s="137" t="s">
        <v>61</v>
      </c>
      <c r="D39" s="138" t="s">
        <v>60</v>
      </c>
      <c r="E39" s="139">
        <v>87</v>
      </c>
      <c r="F39" s="110">
        <f t="shared" si="17"/>
        <v>9</v>
      </c>
      <c r="G39" s="133">
        <f t="shared" si="18"/>
        <v>5</v>
      </c>
      <c r="H39" s="139">
        <v>72</v>
      </c>
      <c r="I39" s="132">
        <f t="shared" si="19"/>
        <v>6</v>
      </c>
      <c r="J39" s="133">
        <f t="shared" si="20"/>
        <v>3</v>
      </c>
      <c r="K39" s="139">
        <v>59</v>
      </c>
      <c r="L39" s="110">
        <f t="shared" si="21"/>
        <v>7</v>
      </c>
      <c r="M39" s="133">
        <f t="shared" si="22"/>
        <v>4</v>
      </c>
      <c r="N39" s="139">
        <v>54</v>
      </c>
      <c r="O39" s="110">
        <f t="shared" si="13"/>
        <v>5</v>
      </c>
      <c r="P39" s="133">
        <f t="shared" si="14"/>
        <v>3</v>
      </c>
      <c r="Q39" s="139">
        <v>91</v>
      </c>
      <c r="R39" s="110">
        <f t="shared" si="15"/>
        <v>10</v>
      </c>
      <c r="S39" s="133">
        <f t="shared" si="16"/>
        <v>5</v>
      </c>
      <c r="T39" s="123">
        <f t="shared" si="23"/>
        <v>363</v>
      </c>
      <c r="U39" s="140">
        <f t="shared" si="24"/>
        <v>1</v>
      </c>
    </row>
    <row r="40" spans="1:21" ht="19.5" thickBot="1" x14ac:dyDescent="0.45">
      <c r="A40" s="137" t="s">
        <v>62</v>
      </c>
      <c r="B40" s="138" t="s">
        <v>57</v>
      </c>
      <c r="C40" s="137" t="s">
        <v>62</v>
      </c>
      <c r="D40" s="138" t="s">
        <v>57</v>
      </c>
      <c r="E40" s="139">
        <v>78</v>
      </c>
      <c r="F40" s="110">
        <f t="shared" si="17"/>
        <v>7</v>
      </c>
      <c r="G40" s="133">
        <f t="shared" si="18"/>
        <v>4</v>
      </c>
      <c r="H40" s="139">
        <v>84</v>
      </c>
      <c r="I40" s="132">
        <f t="shared" si="19"/>
        <v>8</v>
      </c>
      <c r="J40" s="133">
        <f t="shared" si="20"/>
        <v>4</v>
      </c>
      <c r="K40" s="139">
        <v>47</v>
      </c>
      <c r="L40" s="110">
        <f t="shared" si="21"/>
        <v>5</v>
      </c>
      <c r="M40" s="133">
        <f t="shared" si="22"/>
        <v>3</v>
      </c>
      <c r="N40" s="139">
        <v>32</v>
      </c>
      <c r="O40" s="110">
        <f t="shared" si="13"/>
        <v>3</v>
      </c>
      <c r="P40" s="133">
        <f t="shared" si="14"/>
        <v>2</v>
      </c>
      <c r="Q40" s="139">
        <v>85</v>
      </c>
      <c r="R40" s="110">
        <f t="shared" si="15"/>
        <v>10</v>
      </c>
      <c r="S40" s="133">
        <f t="shared" si="16"/>
        <v>5</v>
      </c>
      <c r="T40" s="123">
        <f t="shared" si="23"/>
        <v>326</v>
      </c>
      <c r="U40" s="140">
        <f t="shared" si="24"/>
        <v>3</v>
      </c>
    </row>
    <row r="41" spans="1:21" ht="19.5" thickBot="1" x14ac:dyDescent="0.45">
      <c r="A41" s="137" t="s">
        <v>65</v>
      </c>
      <c r="B41" s="138" t="s">
        <v>60</v>
      </c>
      <c r="C41" s="137" t="s">
        <v>65</v>
      </c>
      <c r="D41" s="138" t="s">
        <v>60</v>
      </c>
      <c r="E41" s="137">
        <v>53</v>
      </c>
      <c r="F41" s="121">
        <f t="shared" si="17"/>
        <v>4</v>
      </c>
      <c r="G41" s="140">
        <f t="shared" si="18"/>
        <v>3</v>
      </c>
      <c r="H41" s="137">
        <v>54</v>
      </c>
      <c r="I41" s="132">
        <f t="shared" si="19"/>
        <v>4</v>
      </c>
      <c r="J41" s="133">
        <f t="shared" si="20"/>
        <v>3</v>
      </c>
      <c r="K41" s="137">
        <v>58</v>
      </c>
      <c r="L41" s="121">
        <f t="shared" si="21"/>
        <v>7</v>
      </c>
      <c r="M41" s="140">
        <f t="shared" si="22"/>
        <v>4</v>
      </c>
      <c r="N41" s="137">
        <v>61</v>
      </c>
      <c r="O41" s="121">
        <f t="shared" si="13"/>
        <v>6</v>
      </c>
      <c r="P41" s="140">
        <f t="shared" si="14"/>
        <v>3</v>
      </c>
      <c r="Q41" s="137">
        <v>60</v>
      </c>
      <c r="R41" s="121">
        <f t="shared" si="15"/>
        <v>6</v>
      </c>
      <c r="S41" s="140">
        <f t="shared" si="16"/>
        <v>3</v>
      </c>
      <c r="T41" s="123">
        <f t="shared" si="23"/>
        <v>286</v>
      </c>
      <c r="U41" s="140">
        <f t="shared" si="24"/>
        <v>7</v>
      </c>
    </row>
    <row r="42" spans="1:21" ht="19.5" thickBot="1" x14ac:dyDescent="0.45">
      <c r="A42" s="137" t="s">
        <v>66</v>
      </c>
      <c r="B42" s="138" t="s">
        <v>60</v>
      </c>
      <c r="C42" s="137" t="s">
        <v>66</v>
      </c>
      <c r="D42" s="138" t="s">
        <v>60</v>
      </c>
      <c r="E42" s="137">
        <v>43</v>
      </c>
      <c r="F42" s="121">
        <f t="shared" si="17"/>
        <v>2</v>
      </c>
      <c r="G42" s="140">
        <f t="shared" si="18"/>
        <v>2</v>
      </c>
      <c r="H42" s="137">
        <v>45</v>
      </c>
      <c r="I42" s="132">
        <f t="shared" si="19"/>
        <v>4</v>
      </c>
      <c r="J42" s="133">
        <f t="shared" si="20"/>
        <v>3</v>
      </c>
      <c r="K42" s="137">
        <v>47</v>
      </c>
      <c r="L42" s="121">
        <f t="shared" si="21"/>
        <v>5</v>
      </c>
      <c r="M42" s="140">
        <f t="shared" si="22"/>
        <v>3</v>
      </c>
      <c r="N42" s="137">
        <v>50</v>
      </c>
      <c r="O42" s="121">
        <f t="shared" si="13"/>
        <v>5</v>
      </c>
      <c r="P42" s="140">
        <f t="shared" si="14"/>
        <v>3</v>
      </c>
      <c r="Q42" s="137">
        <v>48</v>
      </c>
      <c r="R42" s="121">
        <f t="shared" si="15"/>
        <v>4</v>
      </c>
      <c r="S42" s="140">
        <f t="shared" si="16"/>
        <v>3</v>
      </c>
      <c r="T42" s="123">
        <f t="shared" si="23"/>
        <v>233</v>
      </c>
      <c r="U42" s="140">
        <f t="shared" si="24"/>
        <v>10</v>
      </c>
    </row>
    <row r="43" spans="1:21" ht="19.5" thickBot="1" x14ac:dyDescent="0.45">
      <c r="A43" s="137" t="s">
        <v>67</v>
      </c>
      <c r="B43" s="138" t="s">
        <v>57</v>
      </c>
      <c r="C43" s="137" t="s">
        <v>67</v>
      </c>
      <c r="D43" s="138" t="s">
        <v>57</v>
      </c>
      <c r="E43" s="137">
        <v>42</v>
      </c>
      <c r="F43" s="121">
        <f t="shared" si="17"/>
        <v>2</v>
      </c>
      <c r="G43" s="140">
        <f t="shared" si="18"/>
        <v>2</v>
      </c>
      <c r="H43" s="137">
        <v>47</v>
      </c>
      <c r="I43" s="132">
        <f t="shared" si="19"/>
        <v>4</v>
      </c>
      <c r="J43" s="133">
        <f t="shared" si="20"/>
        <v>3</v>
      </c>
      <c r="K43" s="137">
        <v>44</v>
      </c>
      <c r="L43" s="121">
        <f t="shared" si="21"/>
        <v>4</v>
      </c>
      <c r="M43" s="140">
        <f t="shared" si="22"/>
        <v>3</v>
      </c>
      <c r="N43" s="137">
        <v>49</v>
      </c>
      <c r="O43" s="121">
        <f t="shared" si="13"/>
        <v>4</v>
      </c>
      <c r="P43" s="140">
        <f t="shared" si="14"/>
        <v>3</v>
      </c>
      <c r="Q43" s="137">
        <v>48</v>
      </c>
      <c r="R43" s="121">
        <f t="shared" si="15"/>
        <v>4</v>
      </c>
      <c r="S43" s="140">
        <f t="shared" si="16"/>
        <v>3</v>
      </c>
      <c r="T43" s="123">
        <f t="shared" si="23"/>
        <v>230</v>
      </c>
      <c r="U43" s="140">
        <f t="shared" si="24"/>
        <v>11</v>
      </c>
    </row>
    <row r="44" spans="1:21" ht="19.5" thickBot="1" x14ac:dyDescent="0.45">
      <c r="A44" s="137" t="s">
        <v>68</v>
      </c>
      <c r="B44" s="138" t="s">
        <v>60</v>
      </c>
      <c r="C44" s="137" t="s">
        <v>68</v>
      </c>
      <c r="D44" s="138" t="s">
        <v>60</v>
      </c>
      <c r="E44" s="137">
        <v>38</v>
      </c>
      <c r="F44" s="121">
        <f t="shared" si="17"/>
        <v>2</v>
      </c>
      <c r="G44" s="140">
        <f t="shared" si="18"/>
        <v>2</v>
      </c>
      <c r="H44" s="137">
        <v>48</v>
      </c>
      <c r="I44" s="132">
        <f t="shared" si="19"/>
        <v>4</v>
      </c>
      <c r="J44" s="133">
        <f t="shared" si="20"/>
        <v>3</v>
      </c>
      <c r="K44" s="137">
        <v>47</v>
      </c>
      <c r="L44" s="121">
        <f t="shared" si="21"/>
        <v>5</v>
      </c>
      <c r="M44" s="140">
        <f t="shared" si="22"/>
        <v>3</v>
      </c>
      <c r="N44" s="137">
        <v>51</v>
      </c>
      <c r="O44" s="121">
        <f t="shared" si="13"/>
        <v>5</v>
      </c>
      <c r="P44" s="140">
        <f t="shared" si="14"/>
        <v>3</v>
      </c>
      <c r="Q44" s="137">
        <v>46</v>
      </c>
      <c r="R44" s="121">
        <f t="shared" si="15"/>
        <v>4</v>
      </c>
      <c r="S44" s="140">
        <f t="shared" si="16"/>
        <v>3</v>
      </c>
      <c r="T44" s="123">
        <f t="shared" si="23"/>
        <v>230</v>
      </c>
      <c r="U44" s="140">
        <f t="shared" si="24"/>
        <v>11</v>
      </c>
    </row>
    <row r="45" spans="1:21" ht="19.5" thickBot="1" x14ac:dyDescent="0.45">
      <c r="A45" s="137" t="s">
        <v>69</v>
      </c>
      <c r="B45" s="138" t="s">
        <v>57</v>
      </c>
      <c r="C45" s="137" t="s">
        <v>69</v>
      </c>
      <c r="D45" s="138" t="s">
        <v>57</v>
      </c>
      <c r="E45" s="137">
        <v>46</v>
      </c>
      <c r="F45" s="121">
        <f t="shared" si="17"/>
        <v>3</v>
      </c>
      <c r="G45" s="140">
        <f t="shared" si="18"/>
        <v>2</v>
      </c>
      <c r="H45" s="137">
        <v>46</v>
      </c>
      <c r="I45" s="132">
        <f t="shared" si="19"/>
        <v>4</v>
      </c>
      <c r="J45" s="133">
        <f t="shared" si="20"/>
        <v>3</v>
      </c>
      <c r="K45" s="137">
        <v>60</v>
      </c>
      <c r="L45" s="121">
        <f t="shared" si="21"/>
        <v>8</v>
      </c>
      <c r="M45" s="140">
        <f t="shared" si="22"/>
        <v>4</v>
      </c>
      <c r="N45" s="137">
        <v>61</v>
      </c>
      <c r="O45" s="121">
        <f t="shared" si="13"/>
        <v>6</v>
      </c>
      <c r="P45" s="140">
        <f t="shared" si="14"/>
        <v>3</v>
      </c>
      <c r="Q45" s="137">
        <v>54</v>
      </c>
      <c r="R45" s="121">
        <f t="shared" si="15"/>
        <v>5</v>
      </c>
      <c r="S45" s="140">
        <f t="shared" si="16"/>
        <v>3</v>
      </c>
      <c r="T45" s="123">
        <f t="shared" si="23"/>
        <v>267</v>
      </c>
      <c r="U45" s="140">
        <f t="shared" si="24"/>
        <v>8</v>
      </c>
    </row>
    <row r="46" spans="1:21" ht="19.5" thickBot="1" x14ac:dyDescent="0.45">
      <c r="A46" s="137" t="s">
        <v>70</v>
      </c>
      <c r="B46" s="138" t="s">
        <v>57</v>
      </c>
      <c r="C46" s="137" t="s">
        <v>70</v>
      </c>
      <c r="D46" s="138" t="s">
        <v>57</v>
      </c>
      <c r="E46" s="137">
        <v>48</v>
      </c>
      <c r="F46" s="121">
        <f t="shared" si="17"/>
        <v>3</v>
      </c>
      <c r="G46" s="140">
        <f t="shared" si="18"/>
        <v>2</v>
      </c>
      <c r="H46" s="137">
        <v>42</v>
      </c>
      <c r="I46" s="132">
        <f t="shared" si="19"/>
        <v>3</v>
      </c>
      <c r="J46" s="133">
        <f t="shared" si="20"/>
        <v>2</v>
      </c>
      <c r="K46" s="137">
        <v>57</v>
      </c>
      <c r="L46" s="121">
        <f t="shared" si="21"/>
        <v>7</v>
      </c>
      <c r="M46" s="140">
        <f t="shared" si="22"/>
        <v>4</v>
      </c>
      <c r="N46" s="137">
        <v>57</v>
      </c>
      <c r="O46" s="121">
        <f t="shared" si="13"/>
        <v>5</v>
      </c>
      <c r="P46" s="140">
        <f t="shared" si="14"/>
        <v>3</v>
      </c>
      <c r="Q46" s="137">
        <v>57</v>
      </c>
      <c r="R46" s="121">
        <f t="shared" si="15"/>
        <v>6</v>
      </c>
      <c r="S46" s="140">
        <f t="shared" si="16"/>
        <v>3</v>
      </c>
      <c r="T46" s="123">
        <f t="shared" si="23"/>
        <v>261</v>
      </c>
      <c r="U46" s="140">
        <f t="shared" si="24"/>
        <v>9</v>
      </c>
    </row>
    <row r="47" spans="1:21" ht="19.5" thickBot="1" x14ac:dyDescent="0.45">
      <c r="A47" s="141" t="s">
        <v>71</v>
      </c>
      <c r="B47" s="142" t="s">
        <v>57</v>
      </c>
      <c r="C47" s="141" t="s">
        <v>71</v>
      </c>
      <c r="D47" s="142" t="s">
        <v>57</v>
      </c>
      <c r="E47" s="141">
        <v>63</v>
      </c>
      <c r="F47" s="143">
        <f t="shared" si="17"/>
        <v>6</v>
      </c>
      <c r="G47" s="144">
        <f t="shared" si="18"/>
        <v>3</v>
      </c>
      <c r="H47" s="141">
        <v>64</v>
      </c>
      <c r="I47" s="132">
        <f t="shared" si="19"/>
        <v>5</v>
      </c>
      <c r="J47" s="133">
        <f t="shared" si="20"/>
        <v>3</v>
      </c>
      <c r="K47" s="141">
        <v>55</v>
      </c>
      <c r="L47" s="143">
        <f t="shared" si="21"/>
        <v>7</v>
      </c>
      <c r="M47" s="144">
        <f t="shared" si="22"/>
        <v>4</v>
      </c>
      <c r="N47" s="141">
        <v>57</v>
      </c>
      <c r="O47" s="143">
        <f t="shared" si="13"/>
        <v>5</v>
      </c>
      <c r="P47" s="144">
        <f t="shared" si="14"/>
        <v>3</v>
      </c>
      <c r="Q47" s="141">
        <v>66</v>
      </c>
      <c r="R47" s="143">
        <f t="shared" si="15"/>
        <v>7</v>
      </c>
      <c r="S47" s="144">
        <f t="shared" si="16"/>
        <v>4</v>
      </c>
      <c r="T47" s="145">
        <f t="shared" si="23"/>
        <v>305</v>
      </c>
      <c r="U47" s="144">
        <f t="shared" si="24"/>
        <v>6</v>
      </c>
    </row>
    <row r="48" spans="1:21" x14ac:dyDescent="0.4">
      <c r="A48" s="188" t="s">
        <v>75</v>
      </c>
      <c r="B48" s="146" t="s">
        <v>73</v>
      </c>
      <c r="C48" s="188" t="s">
        <v>75</v>
      </c>
      <c r="D48" s="146" t="s">
        <v>73</v>
      </c>
      <c r="E48" s="147">
        <f>SUM(E36:E47)</f>
        <v>713</v>
      </c>
      <c r="F48" s="148">
        <f t="shared" ref="F48:G48" si="25">SUM(F36:F47)</f>
        <v>58</v>
      </c>
      <c r="G48" s="149">
        <f t="shared" si="25"/>
        <v>36</v>
      </c>
      <c r="H48" s="147">
        <f>SUM(H36:H47)</f>
        <v>711</v>
      </c>
      <c r="I48" s="148">
        <f t="shared" ref="I48" si="26">SUM(I36:I47)</f>
        <v>60</v>
      </c>
      <c r="J48" s="149">
        <f t="shared" ref="J48" si="27">SUM(J36:J47)</f>
        <v>37</v>
      </c>
      <c r="K48" s="147">
        <f>SUM(K36:K47)</f>
        <v>656</v>
      </c>
      <c r="L48" s="148">
        <f t="shared" ref="L48" si="28">SUM(L36:L47)</f>
        <v>78</v>
      </c>
      <c r="M48" s="149">
        <f t="shared" ref="M48" si="29">SUM(M36:M47)</f>
        <v>44</v>
      </c>
      <c r="N48" s="147">
        <f>SUM(N36:N47)</f>
        <v>604</v>
      </c>
      <c r="O48" s="148">
        <f t="shared" ref="O48" si="30">SUM(O36:O47)</f>
        <v>56</v>
      </c>
      <c r="P48" s="149">
        <f t="shared" ref="P48" si="31">SUM(P36:P47)</f>
        <v>34</v>
      </c>
      <c r="Q48" s="147">
        <f>SUM(Q36:Q47)</f>
        <v>800</v>
      </c>
      <c r="R48" s="148">
        <f t="shared" ref="R48" si="32">SUM(R36:R47)</f>
        <v>84</v>
      </c>
      <c r="S48" s="146">
        <f t="shared" ref="S48" si="33">SUM(S36:S47)</f>
        <v>46</v>
      </c>
      <c r="T48" s="150"/>
    </row>
    <row r="49" spans="1:20" x14ac:dyDescent="0.4">
      <c r="A49" s="190"/>
      <c r="B49" s="138" t="s">
        <v>74</v>
      </c>
      <c r="C49" s="190"/>
      <c r="D49" s="138" t="s">
        <v>74</v>
      </c>
      <c r="E49" s="137">
        <f>SUMIF($D$36:$D$47,$D49,E$36:E$47)</f>
        <v>293</v>
      </c>
      <c r="F49" s="121">
        <f t="shared" ref="F49:J50" si="34">SUMIF($D$36:$D$47,$D49,F$36:F$47)</f>
        <v>24</v>
      </c>
      <c r="G49" s="140">
        <f t="shared" si="34"/>
        <v>16</v>
      </c>
      <c r="H49" s="137">
        <f>SUMIF($D$36:$D$47,$D49,H$36:H$47)</f>
        <v>283</v>
      </c>
      <c r="I49" s="121">
        <f>SUMIF($D$36:$D$47,$D49,I$36:I$47)</f>
        <v>23</v>
      </c>
      <c r="J49" s="140">
        <f t="shared" si="34"/>
        <v>15</v>
      </c>
      <c r="K49" s="137">
        <f>SUMIF($D$36:$D$47,$D49,K$36:K$47)</f>
        <v>274</v>
      </c>
      <c r="L49" s="121">
        <f>SUMIF($D$36:$D$47,$D49,L$36:L$47)</f>
        <v>32</v>
      </c>
      <c r="M49" s="140">
        <f t="shared" ref="M49" si="35">SUMIF($D$36:$D$47,$D49,M$36:M$47)</f>
        <v>18</v>
      </c>
      <c r="N49" s="137">
        <f>SUMIF($D$36:$D$47,$D49,N$36:N$47)</f>
        <v>268</v>
      </c>
      <c r="O49" s="121">
        <f>SUMIF($D$36:$D$47,$D49,O$36:O$47)</f>
        <v>26</v>
      </c>
      <c r="P49" s="140">
        <f t="shared" ref="P49" si="36">SUMIF($D$36:$D$47,$D49,P$36:P$47)</f>
        <v>15</v>
      </c>
      <c r="Q49" s="137">
        <f>SUMIF($D$36:$D$47,$D49,Q$36:Q$47)</f>
        <v>318</v>
      </c>
      <c r="R49" s="121">
        <f>SUMIF($D$36:$D$47,$D49,R$36:R$47)</f>
        <v>32</v>
      </c>
      <c r="S49" s="138">
        <f t="shared" ref="S49" si="37">SUMIF($D$36:$D$47,$D49,S$36:S$47)</f>
        <v>18</v>
      </c>
      <c r="T49" s="150"/>
    </row>
    <row r="50" spans="1:20" x14ac:dyDescent="0.4">
      <c r="A50" s="190"/>
      <c r="B50" s="138" t="s">
        <v>57</v>
      </c>
      <c r="C50" s="190"/>
      <c r="D50" s="138" t="s">
        <v>57</v>
      </c>
      <c r="E50" s="137">
        <f>SUMIF($D$36:$D$47,$D50,E$36:E$47)</f>
        <v>420</v>
      </c>
      <c r="F50" s="121">
        <f t="shared" si="34"/>
        <v>34</v>
      </c>
      <c r="G50" s="140">
        <f>SUMIF($D$36:$D$47,$D50,G$36:G$47)</f>
        <v>20</v>
      </c>
      <c r="H50" s="137">
        <f>SUMIF($D$36:$D$47,$D50,H$36:H$47)</f>
        <v>428</v>
      </c>
      <c r="I50" s="121">
        <f>SUMIF($D$36:$D$47,$D50,I$36:I$47)</f>
        <v>37</v>
      </c>
      <c r="J50" s="140">
        <f>SUMIF($D$36:$D$47,$D50,J$36:J$47)</f>
        <v>22</v>
      </c>
      <c r="K50" s="137">
        <f>SUMIF($D$36:$D$47,$D50,K$36:K$47)</f>
        <v>382</v>
      </c>
      <c r="L50" s="121">
        <f>SUMIF($D$36:$D$47,$D50,L$36:L$47)</f>
        <v>46</v>
      </c>
      <c r="M50" s="140">
        <f>SUMIF($D$36:$D$47,$D50,M$36:M$47)</f>
        <v>26</v>
      </c>
      <c r="N50" s="137">
        <f>SUMIF($D$36:$D$47,$D50,N$36:N$47)</f>
        <v>336</v>
      </c>
      <c r="O50" s="121">
        <f>SUMIF($D$36:$D$47,$D50,O$36:O$47)</f>
        <v>30</v>
      </c>
      <c r="P50" s="140">
        <f>SUMIF($D$36:$D$47,$D50,P$36:P$47)</f>
        <v>19</v>
      </c>
      <c r="Q50" s="137">
        <f>SUMIF($D$36:$D$47,$D50,Q$36:Q$47)</f>
        <v>482</v>
      </c>
      <c r="R50" s="121">
        <f>SUMIF($D$36:$D$47,$D50,R$36:R$47)</f>
        <v>52</v>
      </c>
      <c r="S50" s="138">
        <f>SUMIF($D$36:$D$47,$D50,S$36:S$47)</f>
        <v>28</v>
      </c>
      <c r="T50" s="150"/>
    </row>
    <row r="51" spans="1:20" x14ac:dyDescent="0.4">
      <c r="A51" s="190" t="s">
        <v>72</v>
      </c>
      <c r="B51" s="138" t="s">
        <v>73</v>
      </c>
      <c r="C51" s="190" t="s">
        <v>72</v>
      </c>
      <c r="D51" s="138" t="s">
        <v>73</v>
      </c>
      <c r="E51" s="137">
        <f t="shared" ref="E51:S51" si="38">AVERAGE(E36:E47)</f>
        <v>59.416666666666664</v>
      </c>
      <c r="F51" s="137">
        <f t="shared" si="38"/>
        <v>4.833333333333333</v>
      </c>
      <c r="G51" s="137">
        <f t="shared" si="38"/>
        <v>3</v>
      </c>
      <c r="H51" s="137">
        <f t="shared" si="38"/>
        <v>59.25</v>
      </c>
      <c r="I51" s="121">
        <f t="shared" si="38"/>
        <v>5</v>
      </c>
      <c r="J51" s="140">
        <f t="shared" si="38"/>
        <v>3.0833333333333335</v>
      </c>
      <c r="K51" s="137">
        <f t="shared" si="38"/>
        <v>54.666666666666664</v>
      </c>
      <c r="L51" s="121">
        <f t="shared" si="38"/>
        <v>6.5</v>
      </c>
      <c r="M51" s="140">
        <f t="shared" si="38"/>
        <v>3.6666666666666665</v>
      </c>
      <c r="N51" s="137">
        <f t="shared" si="38"/>
        <v>50.333333333333336</v>
      </c>
      <c r="O51" s="121">
        <f t="shared" si="38"/>
        <v>4.666666666666667</v>
      </c>
      <c r="P51" s="140">
        <f t="shared" si="38"/>
        <v>2.8333333333333335</v>
      </c>
      <c r="Q51" s="137">
        <f t="shared" si="38"/>
        <v>66.666666666666671</v>
      </c>
      <c r="R51" s="121">
        <f t="shared" si="38"/>
        <v>7</v>
      </c>
      <c r="S51" s="138">
        <f t="shared" si="38"/>
        <v>3.8333333333333335</v>
      </c>
      <c r="T51" s="150"/>
    </row>
    <row r="52" spans="1:20" x14ac:dyDescent="0.4">
      <c r="A52" s="190"/>
      <c r="B52" s="138" t="s">
        <v>74</v>
      </c>
      <c r="C52" s="190"/>
      <c r="D52" s="138" t="s">
        <v>74</v>
      </c>
      <c r="E52" s="137">
        <f>AVERAGEIF($D$36:$D$47,$D52,E$36:E$47)</f>
        <v>58.6</v>
      </c>
      <c r="F52" s="121">
        <f t="shared" ref="F52:F53" si="39">AVERAGEIF($D$36:$D$47,$D52,F$36:F$47)</f>
        <v>4.8</v>
      </c>
      <c r="G52" s="140">
        <f t="shared" ref="G52:S53" si="40">AVERAGEIF($D$36:$D$47,$D52,G$36:G$47)</f>
        <v>3.2</v>
      </c>
      <c r="H52" s="137">
        <f t="shared" si="40"/>
        <v>56.6</v>
      </c>
      <c r="I52" s="121">
        <f t="shared" si="40"/>
        <v>4.5999999999999996</v>
      </c>
      <c r="J52" s="140">
        <f t="shared" si="40"/>
        <v>3</v>
      </c>
      <c r="K52" s="137">
        <f t="shared" si="40"/>
        <v>54.8</v>
      </c>
      <c r="L52" s="121">
        <f t="shared" si="40"/>
        <v>6.4</v>
      </c>
      <c r="M52" s="140">
        <f t="shared" si="40"/>
        <v>3.6</v>
      </c>
      <c r="N52" s="137">
        <f t="shared" si="40"/>
        <v>53.6</v>
      </c>
      <c r="O52" s="121">
        <f t="shared" si="40"/>
        <v>5.2</v>
      </c>
      <c r="P52" s="140">
        <f t="shared" si="40"/>
        <v>3</v>
      </c>
      <c r="Q52" s="137">
        <f t="shared" si="40"/>
        <v>63.6</v>
      </c>
      <c r="R52" s="121">
        <f t="shared" si="40"/>
        <v>6.4</v>
      </c>
      <c r="S52" s="138">
        <f t="shared" si="40"/>
        <v>3.6</v>
      </c>
      <c r="T52" s="150"/>
    </row>
    <row r="53" spans="1:20" ht="19.5" thickBot="1" x14ac:dyDescent="0.45">
      <c r="A53" s="190"/>
      <c r="B53" s="138" t="s">
        <v>57</v>
      </c>
      <c r="C53" s="190"/>
      <c r="D53" s="138" t="s">
        <v>57</v>
      </c>
      <c r="E53" s="141">
        <f>AVERAGEIF($D$36:$D$47,$D53,E$36:E$47)</f>
        <v>60</v>
      </c>
      <c r="F53" s="143">
        <f t="shared" si="39"/>
        <v>4.8571428571428568</v>
      </c>
      <c r="G53" s="144">
        <f t="shared" si="40"/>
        <v>2.8571428571428572</v>
      </c>
      <c r="H53" s="141">
        <f t="shared" si="40"/>
        <v>61.142857142857146</v>
      </c>
      <c r="I53" s="143">
        <f t="shared" si="40"/>
        <v>5.2857142857142856</v>
      </c>
      <c r="J53" s="144">
        <f t="shared" si="40"/>
        <v>3.1428571428571428</v>
      </c>
      <c r="K53" s="141">
        <f t="shared" si="40"/>
        <v>54.571428571428569</v>
      </c>
      <c r="L53" s="143">
        <f t="shared" si="40"/>
        <v>6.5714285714285712</v>
      </c>
      <c r="M53" s="144">
        <f t="shared" si="40"/>
        <v>3.7142857142857144</v>
      </c>
      <c r="N53" s="141">
        <f t="shared" si="40"/>
        <v>48</v>
      </c>
      <c r="O53" s="143">
        <f t="shared" si="40"/>
        <v>4.2857142857142856</v>
      </c>
      <c r="P53" s="144">
        <f t="shared" si="40"/>
        <v>2.7142857142857144</v>
      </c>
      <c r="Q53" s="141">
        <f t="shared" si="40"/>
        <v>68.857142857142861</v>
      </c>
      <c r="R53" s="143">
        <f t="shared" si="40"/>
        <v>7.4285714285714288</v>
      </c>
      <c r="S53" s="142">
        <f t="shared" si="40"/>
        <v>4</v>
      </c>
      <c r="T53" s="150"/>
    </row>
    <row r="54" spans="1:20" x14ac:dyDescent="0.4"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1:20" ht="19.5" thickBot="1" x14ac:dyDescent="0.45">
      <c r="D55" s="107" t="s">
        <v>79</v>
      </c>
    </row>
    <row r="56" spans="1:20" x14ac:dyDescent="0.4">
      <c r="D56" s="199" t="s">
        <v>7</v>
      </c>
      <c r="E56" s="200"/>
      <c r="F56" s="201"/>
      <c r="G56" s="199" t="s">
        <v>8</v>
      </c>
      <c r="H56" s="200"/>
      <c r="I56" s="201"/>
      <c r="J56" s="199" t="s">
        <v>9</v>
      </c>
      <c r="K56" s="200"/>
      <c r="L56" s="201"/>
      <c r="M56" s="199" t="s">
        <v>10</v>
      </c>
      <c r="N56" s="200"/>
      <c r="O56" s="201"/>
      <c r="P56" s="199" t="s">
        <v>11</v>
      </c>
      <c r="Q56" s="200"/>
      <c r="R56" s="201"/>
    </row>
    <row r="57" spans="1:20" x14ac:dyDescent="0.4">
      <c r="D57" s="126" t="s">
        <v>77</v>
      </c>
      <c r="E57" s="127" t="s">
        <v>54</v>
      </c>
      <c r="F57" s="128" t="s">
        <v>78</v>
      </c>
      <c r="G57" s="126" t="s">
        <v>77</v>
      </c>
      <c r="H57" s="127" t="s">
        <v>54</v>
      </c>
      <c r="I57" s="128" t="s">
        <v>78</v>
      </c>
      <c r="J57" s="126" t="s">
        <v>77</v>
      </c>
      <c r="K57" s="127" t="s">
        <v>54</v>
      </c>
      <c r="L57" s="128" t="s">
        <v>78</v>
      </c>
      <c r="M57" s="126" t="s">
        <v>77</v>
      </c>
      <c r="N57" s="127" t="s">
        <v>54</v>
      </c>
      <c r="O57" s="128" t="s">
        <v>78</v>
      </c>
      <c r="P57" s="126" t="s">
        <v>77</v>
      </c>
      <c r="Q57" s="127" t="s">
        <v>54</v>
      </c>
      <c r="R57" s="128" t="s">
        <v>78</v>
      </c>
    </row>
    <row r="58" spans="1:20" x14ac:dyDescent="0.4">
      <c r="D58" s="137">
        <v>0</v>
      </c>
      <c r="E58" s="121">
        <v>1</v>
      </c>
      <c r="F58" s="140">
        <v>1</v>
      </c>
      <c r="G58" s="137">
        <v>0</v>
      </c>
      <c r="H58" s="121">
        <v>1</v>
      </c>
      <c r="I58" s="140">
        <v>1</v>
      </c>
      <c r="J58" s="137">
        <v>0</v>
      </c>
      <c r="K58" s="121">
        <v>1</v>
      </c>
      <c r="L58" s="140">
        <v>1</v>
      </c>
      <c r="M58" s="137">
        <v>0</v>
      </c>
      <c r="N58" s="121">
        <v>1</v>
      </c>
      <c r="O58" s="140">
        <v>1</v>
      </c>
      <c r="P58" s="137">
        <v>0</v>
      </c>
      <c r="Q58" s="121">
        <v>1</v>
      </c>
      <c r="R58" s="140">
        <v>1</v>
      </c>
    </row>
    <row r="59" spans="1:20" x14ac:dyDescent="0.4">
      <c r="D59" s="137">
        <v>30</v>
      </c>
      <c r="E59" s="121">
        <v>2</v>
      </c>
      <c r="F59" s="140">
        <v>2</v>
      </c>
      <c r="G59" s="137">
        <v>25</v>
      </c>
      <c r="H59" s="121">
        <v>2</v>
      </c>
      <c r="I59" s="140">
        <v>2</v>
      </c>
      <c r="J59" s="137">
        <v>30</v>
      </c>
      <c r="K59" s="121">
        <v>2</v>
      </c>
      <c r="L59" s="140">
        <v>2</v>
      </c>
      <c r="M59" s="137">
        <v>25</v>
      </c>
      <c r="N59" s="121">
        <v>2</v>
      </c>
      <c r="O59" s="140">
        <v>2</v>
      </c>
      <c r="P59" s="137">
        <v>35</v>
      </c>
      <c r="Q59" s="121">
        <v>2</v>
      </c>
      <c r="R59" s="140">
        <v>2</v>
      </c>
    </row>
    <row r="60" spans="1:20" x14ac:dyDescent="0.4">
      <c r="D60" s="137">
        <v>45</v>
      </c>
      <c r="E60" s="121">
        <v>3</v>
      </c>
      <c r="F60" s="140">
        <v>2</v>
      </c>
      <c r="G60" s="137">
        <v>35</v>
      </c>
      <c r="H60" s="121">
        <v>3</v>
      </c>
      <c r="I60" s="140">
        <v>2</v>
      </c>
      <c r="J60" s="137">
        <v>35</v>
      </c>
      <c r="K60" s="121">
        <v>3</v>
      </c>
      <c r="L60" s="140">
        <v>2</v>
      </c>
      <c r="M60" s="137">
        <v>30</v>
      </c>
      <c r="N60" s="121">
        <v>3</v>
      </c>
      <c r="O60" s="140">
        <v>2</v>
      </c>
      <c r="P60" s="137">
        <v>38</v>
      </c>
      <c r="Q60" s="121">
        <v>3</v>
      </c>
      <c r="R60" s="140">
        <v>2</v>
      </c>
    </row>
    <row r="61" spans="1:20" x14ac:dyDescent="0.4">
      <c r="D61" s="137">
        <v>50</v>
      </c>
      <c r="E61" s="121">
        <v>4</v>
      </c>
      <c r="F61" s="140">
        <v>3</v>
      </c>
      <c r="G61" s="137">
        <v>45</v>
      </c>
      <c r="H61" s="121">
        <v>4</v>
      </c>
      <c r="I61" s="140">
        <v>3</v>
      </c>
      <c r="J61" s="137">
        <v>40</v>
      </c>
      <c r="K61" s="121">
        <v>4</v>
      </c>
      <c r="L61" s="140">
        <v>3</v>
      </c>
      <c r="M61" s="137">
        <v>40</v>
      </c>
      <c r="N61" s="121">
        <v>4</v>
      </c>
      <c r="O61" s="140">
        <v>3</v>
      </c>
      <c r="P61" s="137">
        <v>44</v>
      </c>
      <c r="Q61" s="121">
        <v>4</v>
      </c>
      <c r="R61" s="140">
        <v>3</v>
      </c>
    </row>
    <row r="62" spans="1:20" x14ac:dyDescent="0.4">
      <c r="D62" s="137">
        <v>55</v>
      </c>
      <c r="E62" s="121">
        <v>5</v>
      </c>
      <c r="F62" s="140">
        <v>3</v>
      </c>
      <c r="G62" s="137">
        <v>55</v>
      </c>
      <c r="H62" s="121">
        <v>5</v>
      </c>
      <c r="I62" s="140">
        <v>3</v>
      </c>
      <c r="J62" s="137">
        <v>45</v>
      </c>
      <c r="K62" s="121">
        <v>5</v>
      </c>
      <c r="L62" s="140">
        <v>3</v>
      </c>
      <c r="M62" s="137">
        <v>50</v>
      </c>
      <c r="N62" s="121">
        <v>5</v>
      </c>
      <c r="O62" s="140">
        <v>3</v>
      </c>
      <c r="P62" s="137">
        <v>49</v>
      </c>
      <c r="Q62" s="121">
        <v>5</v>
      </c>
      <c r="R62" s="140">
        <v>3</v>
      </c>
    </row>
    <row r="63" spans="1:20" x14ac:dyDescent="0.4">
      <c r="D63" s="137">
        <v>60</v>
      </c>
      <c r="E63" s="121">
        <v>6</v>
      </c>
      <c r="F63" s="140">
        <v>3</v>
      </c>
      <c r="G63" s="137">
        <v>65</v>
      </c>
      <c r="H63" s="121">
        <v>6</v>
      </c>
      <c r="I63" s="140">
        <v>3</v>
      </c>
      <c r="J63" s="137">
        <v>50</v>
      </c>
      <c r="K63" s="121">
        <v>6</v>
      </c>
      <c r="L63" s="140">
        <v>3</v>
      </c>
      <c r="M63" s="137">
        <v>58</v>
      </c>
      <c r="N63" s="121">
        <v>6</v>
      </c>
      <c r="O63" s="140">
        <v>3</v>
      </c>
      <c r="P63" s="137">
        <v>56</v>
      </c>
      <c r="Q63" s="121">
        <v>6</v>
      </c>
      <c r="R63" s="140">
        <v>3</v>
      </c>
    </row>
    <row r="64" spans="1:20" x14ac:dyDescent="0.4">
      <c r="D64" s="137">
        <v>70</v>
      </c>
      <c r="E64" s="121">
        <v>7</v>
      </c>
      <c r="F64" s="140">
        <v>4</v>
      </c>
      <c r="G64" s="137">
        <v>75</v>
      </c>
      <c r="H64" s="121">
        <v>7</v>
      </c>
      <c r="I64" s="140">
        <v>4</v>
      </c>
      <c r="J64" s="137">
        <v>55</v>
      </c>
      <c r="K64" s="121">
        <v>7</v>
      </c>
      <c r="L64" s="140">
        <v>4</v>
      </c>
      <c r="M64" s="137">
        <v>67</v>
      </c>
      <c r="N64" s="121">
        <v>7</v>
      </c>
      <c r="O64" s="140">
        <v>4</v>
      </c>
      <c r="P64" s="137">
        <v>63</v>
      </c>
      <c r="Q64" s="121">
        <v>7</v>
      </c>
      <c r="R64" s="140">
        <v>4</v>
      </c>
    </row>
    <row r="65" spans="1:18" x14ac:dyDescent="0.4">
      <c r="D65" s="137">
        <v>80</v>
      </c>
      <c r="E65" s="121">
        <v>8</v>
      </c>
      <c r="F65" s="140">
        <v>4</v>
      </c>
      <c r="G65" s="137">
        <v>80</v>
      </c>
      <c r="H65" s="121">
        <v>8</v>
      </c>
      <c r="I65" s="140">
        <v>4</v>
      </c>
      <c r="J65" s="137">
        <v>60</v>
      </c>
      <c r="K65" s="121">
        <v>8</v>
      </c>
      <c r="L65" s="140">
        <v>4</v>
      </c>
      <c r="M65" s="137">
        <v>79</v>
      </c>
      <c r="N65" s="121">
        <v>8</v>
      </c>
      <c r="O65" s="140">
        <v>4</v>
      </c>
      <c r="P65" s="137">
        <v>70</v>
      </c>
      <c r="Q65" s="121">
        <v>8</v>
      </c>
      <c r="R65" s="140">
        <v>4</v>
      </c>
    </row>
    <row r="66" spans="1:18" x14ac:dyDescent="0.4">
      <c r="D66" s="137">
        <v>85</v>
      </c>
      <c r="E66" s="121">
        <v>9</v>
      </c>
      <c r="F66" s="140">
        <v>5</v>
      </c>
      <c r="G66" s="137">
        <v>85</v>
      </c>
      <c r="H66" s="121">
        <v>9</v>
      </c>
      <c r="I66" s="140">
        <v>5</v>
      </c>
      <c r="J66" s="137">
        <v>65</v>
      </c>
      <c r="K66" s="121">
        <v>9</v>
      </c>
      <c r="L66" s="140">
        <v>5</v>
      </c>
      <c r="M66" s="137">
        <v>85</v>
      </c>
      <c r="N66" s="121">
        <v>9</v>
      </c>
      <c r="O66" s="140">
        <v>5</v>
      </c>
      <c r="P66" s="137">
        <v>76</v>
      </c>
      <c r="Q66" s="121">
        <v>9</v>
      </c>
      <c r="R66" s="140">
        <v>5</v>
      </c>
    </row>
    <row r="67" spans="1:18" ht="19.5" thickBot="1" x14ac:dyDescent="0.45">
      <c r="D67" s="141">
        <v>90</v>
      </c>
      <c r="E67" s="143">
        <v>10</v>
      </c>
      <c r="F67" s="144">
        <v>5</v>
      </c>
      <c r="G67" s="141">
        <v>90</v>
      </c>
      <c r="H67" s="143">
        <v>10</v>
      </c>
      <c r="I67" s="144">
        <v>5</v>
      </c>
      <c r="J67" s="141">
        <v>70</v>
      </c>
      <c r="K67" s="143">
        <v>10</v>
      </c>
      <c r="L67" s="144">
        <v>5</v>
      </c>
      <c r="M67" s="141">
        <v>92</v>
      </c>
      <c r="N67" s="143">
        <v>10</v>
      </c>
      <c r="O67" s="144">
        <v>5</v>
      </c>
      <c r="P67" s="141">
        <v>84</v>
      </c>
      <c r="Q67" s="143">
        <v>10</v>
      </c>
      <c r="R67" s="144">
        <v>5</v>
      </c>
    </row>
    <row r="69" spans="1:18" x14ac:dyDescent="0.4">
      <c r="A69" s="107" t="s">
        <v>265</v>
      </c>
    </row>
    <row r="70" spans="1:18" x14ac:dyDescent="0.4">
      <c r="A70" s="153"/>
      <c r="B70" s="166" t="s">
        <v>82</v>
      </c>
      <c r="C70" s="166" t="s">
        <v>83</v>
      </c>
      <c r="D70" s="166" t="s">
        <v>84</v>
      </c>
      <c r="E70" s="198" t="s">
        <v>85</v>
      </c>
      <c r="F70" s="198"/>
    </row>
    <row r="71" spans="1:18" x14ac:dyDescent="0.4">
      <c r="A71" s="154">
        <v>3.2578</v>
      </c>
      <c r="B71" s="155">
        <f>ROUND(A71,1)</f>
        <v>3.3</v>
      </c>
      <c r="C71" s="156">
        <f>ROUNDDOWN(A71,0)</f>
        <v>3</v>
      </c>
      <c r="D71" s="157">
        <f>ROUNDUP(A71,-1)</f>
        <v>10</v>
      </c>
      <c r="E71" s="193">
        <f>ROUND(A71-50,2)</f>
        <v>-46.74</v>
      </c>
      <c r="F71" s="193"/>
    </row>
    <row r="72" spans="1:18" x14ac:dyDescent="0.4">
      <c r="A72" s="154">
        <v>54.987000000000002</v>
      </c>
      <c r="B72" s="155">
        <f t="shared" ref="B72:B76" si="41">ROUND(A72,1)</f>
        <v>55</v>
      </c>
      <c r="C72" s="156">
        <f t="shared" ref="C72:C76" si="42">ROUNDDOWN(A72,0)</f>
        <v>54</v>
      </c>
      <c r="D72" s="157">
        <f t="shared" ref="D72:D76" si="43">ROUNDUP(A72,-1)</f>
        <v>60</v>
      </c>
      <c r="E72" s="193">
        <f t="shared" ref="E72:E76" si="44">ROUND(A72-50,2)</f>
        <v>4.99</v>
      </c>
      <c r="F72" s="193"/>
    </row>
    <row r="73" spans="1:18" x14ac:dyDescent="0.4">
      <c r="A73" s="154">
        <v>67.5</v>
      </c>
      <c r="B73" s="155">
        <f t="shared" si="41"/>
        <v>67.5</v>
      </c>
      <c r="C73" s="156">
        <f t="shared" si="42"/>
        <v>67</v>
      </c>
      <c r="D73" s="157">
        <f t="shared" si="43"/>
        <v>70</v>
      </c>
      <c r="E73" s="193">
        <f t="shared" si="44"/>
        <v>17.5</v>
      </c>
      <c r="F73" s="193"/>
    </row>
    <row r="74" spans="1:18" x14ac:dyDescent="0.4">
      <c r="A74" s="154">
        <v>156.49</v>
      </c>
      <c r="B74" s="155">
        <f t="shared" si="41"/>
        <v>156.5</v>
      </c>
      <c r="C74" s="156">
        <f t="shared" si="42"/>
        <v>156</v>
      </c>
      <c r="D74" s="157">
        <f t="shared" si="43"/>
        <v>160</v>
      </c>
      <c r="E74" s="193">
        <f t="shared" si="44"/>
        <v>106.49</v>
      </c>
      <c r="F74" s="193"/>
    </row>
    <row r="75" spans="1:18" x14ac:dyDescent="0.4">
      <c r="A75" s="154">
        <v>21.004000000000001</v>
      </c>
      <c r="B75" s="155">
        <f t="shared" si="41"/>
        <v>21</v>
      </c>
      <c r="C75" s="156">
        <f t="shared" si="42"/>
        <v>21</v>
      </c>
      <c r="D75" s="157">
        <f t="shared" si="43"/>
        <v>30</v>
      </c>
      <c r="E75" s="193">
        <f t="shared" si="44"/>
        <v>-29</v>
      </c>
      <c r="F75" s="193"/>
    </row>
    <row r="76" spans="1:18" x14ac:dyDescent="0.4">
      <c r="A76" s="154">
        <v>0.12345</v>
      </c>
      <c r="B76" s="155">
        <f t="shared" si="41"/>
        <v>0.1</v>
      </c>
      <c r="C76" s="156">
        <f t="shared" si="42"/>
        <v>0</v>
      </c>
      <c r="D76" s="157">
        <f t="shared" si="43"/>
        <v>10</v>
      </c>
      <c r="E76" s="193">
        <f t="shared" si="44"/>
        <v>-49.88</v>
      </c>
      <c r="F76" s="193"/>
    </row>
    <row r="78" spans="1:18" x14ac:dyDescent="0.4">
      <c r="A78" s="107" t="s">
        <v>266</v>
      </c>
    </row>
    <row r="79" spans="1:18" x14ac:dyDescent="0.4">
      <c r="A79" s="121" t="s">
        <v>118</v>
      </c>
      <c r="B79" s="121" t="s">
        <v>119</v>
      </c>
      <c r="C79" s="121" t="s">
        <v>120</v>
      </c>
      <c r="D79" s="121" t="s">
        <v>91</v>
      </c>
      <c r="E79" s="121" t="s">
        <v>121</v>
      </c>
      <c r="F79" s="121" t="s">
        <v>122</v>
      </c>
      <c r="G79" s="121" t="s">
        <v>123</v>
      </c>
      <c r="H79" s="121" t="s">
        <v>124</v>
      </c>
    </row>
    <row r="80" spans="1:18" x14ac:dyDescent="0.4">
      <c r="A80" s="121">
        <v>1</v>
      </c>
      <c r="B80" s="121">
        <v>106</v>
      </c>
      <c r="C80" s="121" t="s">
        <v>113</v>
      </c>
      <c r="D80" s="121" t="s">
        <v>92</v>
      </c>
      <c r="E80" s="121" t="s">
        <v>114</v>
      </c>
      <c r="F80" s="121" t="s">
        <v>115</v>
      </c>
      <c r="G80" s="121" t="s">
        <v>93</v>
      </c>
      <c r="H80" s="121" t="s">
        <v>116</v>
      </c>
    </row>
    <row r="81" spans="1:8" x14ac:dyDescent="0.4">
      <c r="A81" s="121">
        <v>2</v>
      </c>
      <c r="B81" s="121">
        <v>112</v>
      </c>
      <c r="C81" s="121" t="s">
        <v>125</v>
      </c>
      <c r="D81" s="121" t="s">
        <v>94</v>
      </c>
      <c r="E81" s="121" t="s">
        <v>114</v>
      </c>
      <c r="F81" s="121" t="s">
        <v>126</v>
      </c>
      <c r="G81" s="121" t="s">
        <v>95</v>
      </c>
      <c r="H81" s="121" t="s">
        <v>127</v>
      </c>
    </row>
    <row r="82" spans="1:8" x14ac:dyDescent="0.4">
      <c r="A82" s="121">
        <v>3</v>
      </c>
      <c r="B82" s="121">
        <v>109</v>
      </c>
      <c r="C82" s="121" t="s">
        <v>128</v>
      </c>
      <c r="D82" s="121" t="s">
        <v>96</v>
      </c>
      <c r="E82" s="121" t="s">
        <v>114</v>
      </c>
      <c r="F82" s="121" t="s">
        <v>129</v>
      </c>
      <c r="G82" s="121" t="s">
        <v>97</v>
      </c>
      <c r="H82" s="121" t="s">
        <v>130</v>
      </c>
    </row>
    <row r="83" spans="1:8" x14ac:dyDescent="0.4">
      <c r="A83" s="121">
        <v>4</v>
      </c>
      <c r="B83" s="121">
        <v>102</v>
      </c>
      <c r="C83" s="121" t="s">
        <v>131</v>
      </c>
      <c r="D83" s="121" t="s">
        <v>98</v>
      </c>
      <c r="E83" s="121" t="s">
        <v>114</v>
      </c>
      <c r="F83" s="121" t="s">
        <v>132</v>
      </c>
      <c r="G83" s="121" t="s">
        <v>93</v>
      </c>
      <c r="H83" s="121" t="s">
        <v>133</v>
      </c>
    </row>
    <row r="84" spans="1:8" x14ac:dyDescent="0.4">
      <c r="A84" s="121">
        <v>5</v>
      </c>
      <c r="B84" s="121">
        <v>110</v>
      </c>
      <c r="C84" s="121" t="s">
        <v>134</v>
      </c>
      <c r="D84" s="121" t="s">
        <v>99</v>
      </c>
      <c r="E84" s="121" t="s">
        <v>114</v>
      </c>
      <c r="F84" s="121" t="s">
        <v>126</v>
      </c>
      <c r="G84" s="121" t="s">
        <v>135</v>
      </c>
      <c r="H84" s="121" t="s">
        <v>100</v>
      </c>
    </row>
    <row r="85" spans="1:8" x14ac:dyDescent="0.4">
      <c r="A85" s="121">
        <v>6</v>
      </c>
      <c r="B85" s="121">
        <v>101</v>
      </c>
      <c r="C85" s="121" t="s">
        <v>136</v>
      </c>
      <c r="D85" s="121" t="s">
        <v>101</v>
      </c>
      <c r="E85" s="121" t="s">
        <v>114</v>
      </c>
      <c r="F85" s="121" t="s">
        <v>126</v>
      </c>
      <c r="G85" s="121" t="s">
        <v>97</v>
      </c>
      <c r="H85" s="121" t="s">
        <v>137</v>
      </c>
    </row>
    <row r="86" spans="1:8" x14ac:dyDescent="0.4">
      <c r="A86" s="121">
        <v>7</v>
      </c>
      <c r="B86" s="121">
        <v>115</v>
      </c>
      <c r="C86" s="121" t="s">
        <v>138</v>
      </c>
      <c r="D86" s="121" t="s">
        <v>102</v>
      </c>
      <c r="E86" s="121" t="s">
        <v>114</v>
      </c>
      <c r="F86" s="121" t="s">
        <v>115</v>
      </c>
      <c r="G86" s="121" t="s">
        <v>95</v>
      </c>
      <c r="H86" s="121" t="s">
        <v>139</v>
      </c>
    </row>
    <row r="87" spans="1:8" x14ac:dyDescent="0.4">
      <c r="A87" s="121">
        <v>8</v>
      </c>
      <c r="B87" s="121">
        <v>103</v>
      </c>
      <c r="C87" s="121" t="s">
        <v>140</v>
      </c>
      <c r="D87" s="121" t="s">
        <v>103</v>
      </c>
      <c r="E87" s="121" t="s">
        <v>114</v>
      </c>
      <c r="F87" s="121" t="s">
        <v>115</v>
      </c>
      <c r="G87" s="121" t="s">
        <v>93</v>
      </c>
      <c r="H87" s="121" t="s">
        <v>141</v>
      </c>
    </row>
    <row r="88" spans="1:8" x14ac:dyDescent="0.4">
      <c r="A88" s="121">
        <v>9</v>
      </c>
      <c r="B88" s="121">
        <v>107</v>
      </c>
      <c r="C88" s="121" t="s">
        <v>142</v>
      </c>
      <c r="D88" s="121" t="s">
        <v>104</v>
      </c>
      <c r="E88" s="121" t="s">
        <v>114</v>
      </c>
      <c r="F88" s="121" t="s">
        <v>126</v>
      </c>
      <c r="G88" s="121" t="s">
        <v>135</v>
      </c>
      <c r="H88" s="121" t="s">
        <v>105</v>
      </c>
    </row>
    <row r="89" spans="1:8" x14ac:dyDescent="0.4">
      <c r="A89" s="121">
        <v>10</v>
      </c>
      <c r="B89" s="121">
        <v>113</v>
      </c>
      <c r="C89" s="121" t="s">
        <v>143</v>
      </c>
      <c r="D89" s="121" t="s">
        <v>106</v>
      </c>
      <c r="E89" s="121" t="s">
        <v>114</v>
      </c>
      <c r="F89" s="121" t="s">
        <v>115</v>
      </c>
      <c r="G89" s="121" t="s">
        <v>93</v>
      </c>
      <c r="H89" s="121" t="s">
        <v>144</v>
      </c>
    </row>
    <row r="90" spans="1:8" x14ac:dyDescent="0.4">
      <c r="A90" s="121">
        <v>11</v>
      </c>
      <c r="B90" s="121">
        <v>104</v>
      </c>
      <c r="C90" s="121" t="s">
        <v>145</v>
      </c>
      <c r="D90" s="121" t="s">
        <v>107</v>
      </c>
      <c r="E90" s="121" t="s">
        <v>114</v>
      </c>
      <c r="F90" s="121" t="s">
        <v>132</v>
      </c>
      <c r="G90" s="121" t="s">
        <v>95</v>
      </c>
      <c r="H90" s="121" t="s">
        <v>146</v>
      </c>
    </row>
    <row r="91" spans="1:8" x14ac:dyDescent="0.4">
      <c r="A91" s="121">
        <v>12</v>
      </c>
      <c r="B91" s="121">
        <v>114</v>
      </c>
      <c r="C91" s="121" t="s">
        <v>147</v>
      </c>
      <c r="D91" s="121" t="s">
        <v>108</v>
      </c>
      <c r="E91" s="121" t="s">
        <v>114</v>
      </c>
      <c r="F91" s="121" t="s">
        <v>129</v>
      </c>
      <c r="G91" s="121" t="s">
        <v>93</v>
      </c>
      <c r="H91" s="121" t="s">
        <v>148</v>
      </c>
    </row>
    <row r="92" spans="1:8" x14ac:dyDescent="0.4">
      <c r="A92" s="121">
        <v>13</v>
      </c>
      <c r="B92" s="121">
        <v>105</v>
      </c>
      <c r="C92" s="121" t="s">
        <v>149</v>
      </c>
      <c r="D92" s="121" t="s">
        <v>109</v>
      </c>
      <c r="E92" s="121" t="s">
        <v>114</v>
      </c>
      <c r="F92" s="121" t="s">
        <v>129</v>
      </c>
      <c r="G92" s="121" t="s">
        <v>97</v>
      </c>
      <c r="H92" s="121" t="s">
        <v>150</v>
      </c>
    </row>
    <row r="93" spans="1:8" x14ac:dyDescent="0.4">
      <c r="A93" s="121">
        <v>14</v>
      </c>
      <c r="B93" s="121">
        <v>108</v>
      </c>
      <c r="C93" s="121" t="s">
        <v>151</v>
      </c>
      <c r="D93" s="121" t="s">
        <v>110</v>
      </c>
      <c r="E93" s="121" t="s">
        <v>114</v>
      </c>
      <c r="F93" s="121" t="s">
        <v>132</v>
      </c>
      <c r="G93" s="121" t="s">
        <v>93</v>
      </c>
      <c r="H93" s="121" t="s">
        <v>152</v>
      </c>
    </row>
    <row r="94" spans="1:8" x14ac:dyDescent="0.4">
      <c r="A94" s="121">
        <v>15</v>
      </c>
      <c r="B94" s="121">
        <v>111</v>
      </c>
      <c r="C94" s="121" t="s">
        <v>153</v>
      </c>
      <c r="D94" s="121" t="s">
        <v>111</v>
      </c>
      <c r="E94" s="121" t="s">
        <v>114</v>
      </c>
      <c r="F94" s="121" t="s">
        <v>129</v>
      </c>
      <c r="G94" s="121" t="s">
        <v>135</v>
      </c>
      <c r="H94" s="121" t="s">
        <v>112</v>
      </c>
    </row>
    <row r="96" spans="1:8" x14ac:dyDescent="0.4">
      <c r="B96" s="107" t="s">
        <v>154</v>
      </c>
      <c r="C96" s="107" t="s">
        <v>155</v>
      </c>
    </row>
    <row r="97" spans="1:15" x14ac:dyDescent="0.4">
      <c r="B97" s="121" t="s">
        <v>119</v>
      </c>
      <c r="C97" s="121" t="s">
        <v>120</v>
      </c>
      <c r="D97" s="121" t="s">
        <v>123</v>
      </c>
      <c r="E97" s="121" t="s">
        <v>121</v>
      </c>
      <c r="F97" s="121" t="s">
        <v>122</v>
      </c>
      <c r="G97" s="121" t="s">
        <v>124</v>
      </c>
      <c r="H97" s="121" t="s">
        <v>156</v>
      </c>
    </row>
    <row r="98" spans="1:15" x14ac:dyDescent="0.4">
      <c r="B98" s="121">
        <v>111</v>
      </c>
      <c r="C98" s="121" t="str">
        <f>VLOOKUP($B$98,$B$80:$H$94,2,FALSE)</f>
        <v>奥　伸一</v>
      </c>
      <c r="D98" s="121" t="str">
        <f>VLOOKUP($B$98,$B$80:$H$94,6,0)</f>
        <v>走り幅跳び</v>
      </c>
      <c r="E98" s="121" t="str">
        <f>VLOOKUP($B$98,$B$80:$H$94,4,0)</f>
        <v>男</v>
      </c>
      <c r="F98" s="121" t="str">
        <f>VLOOKUP($B$98,$B$80:$H$94,5,0)</f>
        <v>北高</v>
      </c>
      <c r="G98" s="121" t="str">
        <f>VLOOKUP($B$98,$B$80:$H$94,7,0)</f>
        <v>7m01cm</v>
      </c>
      <c r="H98" s="121">
        <f>COUNTIF(G80:G94,D98)</f>
        <v>3</v>
      </c>
    </row>
    <row r="100" spans="1:15" x14ac:dyDescent="0.4">
      <c r="A100" s="107" t="s">
        <v>269</v>
      </c>
    </row>
    <row r="101" spans="1:15" x14ac:dyDescent="0.4">
      <c r="B101" s="107" t="s">
        <v>225</v>
      </c>
      <c r="C101" s="107" t="s">
        <v>224</v>
      </c>
    </row>
    <row r="102" spans="1:15" x14ac:dyDescent="0.4">
      <c r="A102" s="190" t="s">
        <v>174</v>
      </c>
      <c r="B102" s="190" t="s">
        <v>175</v>
      </c>
      <c r="C102" s="190" t="s">
        <v>157</v>
      </c>
      <c r="D102" s="190"/>
      <c r="E102" s="191" t="s">
        <v>198</v>
      </c>
      <c r="F102" s="189" t="s">
        <v>194</v>
      </c>
      <c r="G102" s="189" t="s">
        <v>195</v>
      </c>
      <c r="H102" s="189" t="s">
        <v>199</v>
      </c>
      <c r="I102" s="189" t="s">
        <v>200</v>
      </c>
      <c r="J102" s="189" t="s">
        <v>196</v>
      </c>
      <c r="K102" s="189" t="s">
        <v>197</v>
      </c>
      <c r="L102" s="189" t="s">
        <v>201</v>
      </c>
      <c r="M102" s="189" t="s">
        <v>202</v>
      </c>
      <c r="N102" s="189" t="s">
        <v>203</v>
      </c>
      <c r="O102" s="189" t="s">
        <v>204</v>
      </c>
    </row>
    <row r="103" spans="1:15" x14ac:dyDescent="0.4">
      <c r="A103" s="190"/>
      <c r="B103" s="190"/>
      <c r="C103" s="121" t="s">
        <v>176</v>
      </c>
      <c r="D103" s="121" t="s">
        <v>177</v>
      </c>
      <c r="E103" s="192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x14ac:dyDescent="0.4">
      <c r="A104" s="190" t="s">
        <v>179</v>
      </c>
      <c r="B104" s="121" t="s">
        <v>178</v>
      </c>
      <c r="C104" s="121">
        <v>8.8000000000000007</v>
      </c>
      <c r="D104" s="121">
        <v>0</v>
      </c>
      <c r="E104" s="158"/>
      <c r="F104" s="121">
        <f>$D$107-$D104</f>
        <v>21.4</v>
      </c>
      <c r="G104" s="121">
        <f>HLOOKUP(F104,$C$121:$O$123,3)</f>
        <v>540</v>
      </c>
      <c r="H104" s="121">
        <f>$D$108-$D104</f>
        <v>24.9</v>
      </c>
      <c r="I104" s="121">
        <f>HLOOKUP(H104,$C$121:$O$123,3)</f>
        <v>540</v>
      </c>
      <c r="J104" s="121">
        <f>$D$110-$D104</f>
        <v>29.4</v>
      </c>
      <c r="K104" s="121">
        <f>HLOOKUP(J104,$C$121:$O$123,3)</f>
        <v>640</v>
      </c>
      <c r="L104" s="121">
        <f>$D$111-$D104</f>
        <v>31.9</v>
      </c>
      <c r="M104" s="121">
        <f>HLOOKUP(L104,$C$121:$O$123,3)</f>
        <v>860</v>
      </c>
      <c r="N104" s="121">
        <f>$D$112-$D104</f>
        <v>34.1</v>
      </c>
      <c r="O104" s="121">
        <f t="shared" ref="O104:O111" si="45">HLOOKUP(N104,$C$121:$O$123,3)</f>
        <v>860</v>
      </c>
    </row>
    <row r="105" spans="1:15" x14ac:dyDescent="0.4">
      <c r="A105" s="190"/>
      <c r="B105" s="121" t="s">
        <v>180</v>
      </c>
      <c r="C105" s="121">
        <v>6.4</v>
      </c>
      <c r="D105" s="121">
        <v>6.4</v>
      </c>
      <c r="E105" s="121">
        <f>HLOOKUP(D105-$D$104,$C$121:$O$123,3)</f>
        <v>250</v>
      </c>
      <c r="F105" s="121">
        <f t="shared" ref="F105:F106" si="46">$D$107-$D105</f>
        <v>14.999999999999998</v>
      </c>
      <c r="G105" s="121">
        <f t="shared" ref="G105:I107" si="47">HLOOKUP(F105,$C$121:$O$123,3)</f>
        <v>340</v>
      </c>
      <c r="H105" s="121">
        <f t="shared" ref="H105:H107" si="48">$D$108-$D105</f>
        <v>18.5</v>
      </c>
      <c r="I105" s="121">
        <f t="shared" si="47"/>
        <v>440</v>
      </c>
      <c r="J105" s="121">
        <f t="shared" ref="J105:J109" si="49">$D$110-$D105</f>
        <v>23</v>
      </c>
      <c r="K105" s="121">
        <f t="shared" ref="K105:K109" si="50">HLOOKUP(J105,$C$121:$O$123,3)</f>
        <v>540</v>
      </c>
      <c r="L105" s="121">
        <f t="shared" ref="L105:L110" si="51">$D$111-$D105</f>
        <v>25.5</v>
      </c>
      <c r="M105" s="121">
        <f t="shared" ref="M105:M110" si="52">HLOOKUP(L105,$C$121:$O$123,3)</f>
        <v>540</v>
      </c>
      <c r="N105" s="121">
        <f t="shared" ref="N105:N111" si="53">$D$112-$D105</f>
        <v>27.700000000000003</v>
      </c>
      <c r="O105" s="121">
        <f t="shared" si="45"/>
        <v>640</v>
      </c>
    </row>
    <row r="106" spans="1:15" x14ac:dyDescent="0.4">
      <c r="A106" s="190"/>
      <c r="B106" s="121" t="s">
        <v>181</v>
      </c>
      <c r="C106" s="121">
        <v>12</v>
      </c>
      <c r="D106" s="121">
        <v>18.399999999999999</v>
      </c>
      <c r="E106" s="121">
        <f t="shared" ref="E106:E114" si="54">HLOOKUP(D106-$D$104,$C$121:$O$123,3)</f>
        <v>440</v>
      </c>
      <c r="F106" s="121">
        <f t="shared" si="46"/>
        <v>3</v>
      </c>
      <c r="G106" s="121">
        <f t="shared" si="47"/>
        <v>200</v>
      </c>
      <c r="H106" s="121">
        <f t="shared" si="48"/>
        <v>6.5</v>
      </c>
      <c r="I106" s="121">
        <f t="shared" si="47"/>
        <v>250</v>
      </c>
      <c r="J106" s="121">
        <f t="shared" si="49"/>
        <v>11</v>
      </c>
      <c r="K106" s="121">
        <f t="shared" si="50"/>
        <v>340</v>
      </c>
      <c r="L106" s="121">
        <f t="shared" si="51"/>
        <v>13.5</v>
      </c>
      <c r="M106" s="121">
        <f t="shared" si="52"/>
        <v>340</v>
      </c>
      <c r="N106" s="121">
        <f t="shared" si="53"/>
        <v>15.700000000000003</v>
      </c>
      <c r="O106" s="121">
        <f t="shared" si="45"/>
        <v>340</v>
      </c>
    </row>
    <row r="107" spans="1:15" x14ac:dyDescent="0.4">
      <c r="A107" s="190"/>
      <c r="B107" s="121" t="s">
        <v>182</v>
      </c>
      <c r="C107" s="121">
        <v>3</v>
      </c>
      <c r="D107" s="121">
        <v>21.4</v>
      </c>
      <c r="E107" s="121">
        <f t="shared" si="54"/>
        <v>540</v>
      </c>
      <c r="F107" s="158"/>
      <c r="G107" s="158"/>
      <c r="H107" s="121">
        <f t="shared" si="48"/>
        <v>3.5</v>
      </c>
      <c r="I107" s="121">
        <f t="shared" si="47"/>
        <v>200</v>
      </c>
      <c r="J107" s="121">
        <f t="shared" si="49"/>
        <v>8</v>
      </c>
      <c r="K107" s="121">
        <f t="shared" si="50"/>
        <v>290</v>
      </c>
      <c r="L107" s="121">
        <f t="shared" si="51"/>
        <v>10.5</v>
      </c>
      <c r="M107" s="121">
        <f t="shared" si="52"/>
        <v>290</v>
      </c>
      <c r="N107" s="121">
        <f t="shared" si="53"/>
        <v>12.700000000000003</v>
      </c>
      <c r="O107" s="121">
        <f t="shared" si="45"/>
        <v>340</v>
      </c>
    </row>
    <row r="108" spans="1:15" x14ac:dyDescent="0.4">
      <c r="A108" s="190"/>
      <c r="B108" s="121" t="s">
        <v>183</v>
      </c>
      <c r="C108" s="121">
        <v>3.5</v>
      </c>
      <c r="D108" s="121">
        <v>24.9</v>
      </c>
      <c r="E108" s="121">
        <f t="shared" si="54"/>
        <v>540</v>
      </c>
      <c r="F108" s="121">
        <f>D108-$D$107</f>
        <v>3.5</v>
      </c>
      <c r="G108" s="121">
        <f>HLOOKUP(F108,$C$121:$O$123,3)</f>
        <v>200</v>
      </c>
      <c r="H108" s="158"/>
      <c r="I108" s="158"/>
      <c r="J108" s="121">
        <f t="shared" si="49"/>
        <v>4.5</v>
      </c>
      <c r="K108" s="121">
        <f t="shared" si="50"/>
        <v>250</v>
      </c>
      <c r="L108" s="121">
        <f t="shared" si="51"/>
        <v>7</v>
      </c>
      <c r="M108" s="121">
        <f t="shared" si="52"/>
        <v>290</v>
      </c>
      <c r="N108" s="121">
        <f t="shared" si="53"/>
        <v>9.2000000000000028</v>
      </c>
      <c r="O108" s="121">
        <f t="shared" si="45"/>
        <v>290</v>
      </c>
    </row>
    <row r="109" spans="1:15" x14ac:dyDescent="0.4">
      <c r="A109" s="190"/>
      <c r="B109" s="121" t="s">
        <v>184</v>
      </c>
      <c r="C109" s="121">
        <v>2.2000000000000002</v>
      </c>
      <c r="D109" s="121">
        <v>27.1</v>
      </c>
      <c r="E109" s="121">
        <f t="shared" si="54"/>
        <v>640</v>
      </c>
      <c r="F109" s="121">
        <f t="shared" ref="F109:F118" si="55">D109-$D$107</f>
        <v>5.7000000000000028</v>
      </c>
      <c r="G109" s="121">
        <f t="shared" ref="G109:I118" si="56">HLOOKUP(F109,$C$121:$O$123,3)</f>
        <v>250</v>
      </c>
      <c r="H109" s="121">
        <f>D109-$D$108</f>
        <v>2.2000000000000028</v>
      </c>
      <c r="I109" s="121">
        <f t="shared" si="56"/>
        <v>200</v>
      </c>
      <c r="J109" s="121">
        <f t="shared" si="49"/>
        <v>2.2999999999999972</v>
      </c>
      <c r="K109" s="121">
        <f t="shared" si="50"/>
        <v>200</v>
      </c>
      <c r="L109" s="121">
        <f t="shared" si="51"/>
        <v>4.7999999999999972</v>
      </c>
      <c r="M109" s="121">
        <f t="shared" si="52"/>
        <v>250</v>
      </c>
      <c r="N109" s="121">
        <f t="shared" si="53"/>
        <v>7</v>
      </c>
      <c r="O109" s="121">
        <f t="shared" si="45"/>
        <v>290</v>
      </c>
    </row>
    <row r="110" spans="1:15" x14ac:dyDescent="0.4">
      <c r="A110" s="190"/>
      <c r="B110" s="121" t="s">
        <v>185</v>
      </c>
      <c r="C110" s="121">
        <v>2.2999999999999998</v>
      </c>
      <c r="D110" s="121">
        <v>29.4</v>
      </c>
      <c r="E110" s="121">
        <f t="shared" si="54"/>
        <v>640</v>
      </c>
      <c r="F110" s="121">
        <f t="shared" si="55"/>
        <v>8</v>
      </c>
      <c r="G110" s="121">
        <f t="shared" si="56"/>
        <v>290</v>
      </c>
      <c r="H110" s="121">
        <f t="shared" ref="H110:H118" si="57">D110-$D$108</f>
        <v>4.5</v>
      </c>
      <c r="I110" s="121">
        <f t="shared" ref="I110" si="58">HLOOKUP(H110,$C$121:$O$123,3)</f>
        <v>250</v>
      </c>
      <c r="J110" s="158"/>
      <c r="K110" s="158"/>
      <c r="L110" s="121">
        <f t="shared" si="51"/>
        <v>2.5</v>
      </c>
      <c r="M110" s="121">
        <f t="shared" si="52"/>
        <v>200</v>
      </c>
      <c r="N110" s="121">
        <f t="shared" si="53"/>
        <v>4.7000000000000028</v>
      </c>
      <c r="O110" s="121">
        <f t="shared" si="45"/>
        <v>250</v>
      </c>
    </row>
    <row r="111" spans="1:15" x14ac:dyDescent="0.4">
      <c r="A111" s="190"/>
      <c r="B111" s="121" t="s">
        <v>186</v>
      </c>
      <c r="C111" s="121">
        <v>2.5</v>
      </c>
      <c r="D111" s="121">
        <v>31.9</v>
      </c>
      <c r="E111" s="121">
        <f t="shared" si="54"/>
        <v>860</v>
      </c>
      <c r="F111" s="121">
        <f t="shared" si="55"/>
        <v>10.5</v>
      </c>
      <c r="G111" s="121">
        <f t="shared" si="56"/>
        <v>290</v>
      </c>
      <c r="H111" s="121">
        <f t="shared" si="57"/>
        <v>7</v>
      </c>
      <c r="I111" s="121">
        <f t="shared" ref="I111:K111" si="59">HLOOKUP(H111,$C$121:$O$123,3)</f>
        <v>290</v>
      </c>
      <c r="J111" s="121">
        <f>D111-$D$110</f>
        <v>2.5</v>
      </c>
      <c r="K111" s="121">
        <f t="shared" si="59"/>
        <v>200</v>
      </c>
      <c r="L111" s="158"/>
      <c r="M111" s="158"/>
      <c r="N111" s="121">
        <f t="shared" si="53"/>
        <v>2.2000000000000028</v>
      </c>
      <c r="O111" s="121">
        <f t="shared" si="45"/>
        <v>200</v>
      </c>
    </row>
    <row r="112" spans="1:15" x14ac:dyDescent="0.4">
      <c r="A112" s="190"/>
      <c r="B112" s="121" t="s">
        <v>187</v>
      </c>
      <c r="C112" s="121">
        <v>2.2000000000000002</v>
      </c>
      <c r="D112" s="121">
        <v>34.1</v>
      </c>
      <c r="E112" s="121">
        <f t="shared" si="54"/>
        <v>860</v>
      </c>
      <c r="F112" s="121">
        <f t="shared" si="55"/>
        <v>12.700000000000003</v>
      </c>
      <c r="G112" s="121">
        <f t="shared" si="56"/>
        <v>340</v>
      </c>
      <c r="H112" s="121">
        <f t="shared" si="57"/>
        <v>9.2000000000000028</v>
      </c>
      <c r="I112" s="121">
        <f t="shared" ref="I112" si="60">HLOOKUP(H112,$C$121:$O$123,3)</f>
        <v>290</v>
      </c>
      <c r="J112" s="121">
        <f t="shared" ref="J112:J118" si="61">D112-$D$110</f>
        <v>4.7000000000000028</v>
      </c>
      <c r="K112" s="121">
        <f t="shared" ref="K112:M112" si="62">HLOOKUP(J112,$C$121:$O$123,3)</f>
        <v>250</v>
      </c>
      <c r="L112" s="121">
        <f>D112-$D$111</f>
        <v>2.2000000000000028</v>
      </c>
      <c r="M112" s="121">
        <f t="shared" si="62"/>
        <v>200</v>
      </c>
      <c r="N112" s="158"/>
      <c r="O112" s="158"/>
    </row>
    <row r="113" spans="1:15" x14ac:dyDescent="0.4">
      <c r="A113" s="190"/>
      <c r="B113" s="121" t="s">
        <v>188</v>
      </c>
      <c r="C113" s="121">
        <v>6.5</v>
      </c>
      <c r="D113" s="121">
        <v>40.6</v>
      </c>
      <c r="E113" s="121">
        <f t="shared" si="54"/>
        <v>860</v>
      </c>
      <c r="F113" s="121">
        <f t="shared" si="55"/>
        <v>19.200000000000003</v>
      </c>
      <c r="G113" s="121">
        <f t="shared" si="56"/>
        <v>440</v>
      </c>
      <c r="H113" s="121">
        <f t="shared" si="57"/>
        <v>15.700000000000003</v>
      </c>
      <c r="I113" s="121">
        <f t="shared" ref="I113" si="63">HLOOKUP(H113,$C$121:$O$123,3)</f>
        <v>340</v>
      </c>
      <c r="J113" s="121">
        <f t="shared" si="61"/>
        <v>11.200000000000003</v>
      </c>
      <c r="K113" s="121">
        <f t="shared" ref="K113" si="64">HLOOKUP(J113,$C$121:$O$123,3)</f>
        <v>340</v>
      </c>
      <c r="L113" s="121">
        <f t="shared" ref="L113:L118" si="65">D113-$D$111</f>
        <v>8.7000000000000028</v>
      </c>
      <c r="M113" s="121">
        <f t="shared" ref="M113:O113" si="66">HLOOKUP(L113,$C$121:$O$123,3)</f>
        <v>290</v>
      </c>
      <c r="N113" s="121">
        <f>D113-$D$112</f>
        <v>6.5</v>
      </c>
      <c r="O113" s="121">
        <f t="shared" si="66"/>
        <v>250</v>
      </c>
    </row>
    <row r="114" spans="1:15" x14ac:dyDescent="0.4">
      <c r="A114" s="190"/>
      <c r="B114" s="121" t="s">
        <v>189</v>
      </c>
      <c r="C114" s="121">
        <v>8</v>
      </c>
      <c r="D114" s="121">
        <v>48.6</v>
      </c>
      <c r="E114" s="121">
        <f t="shared" si="54"/>
        <v>1130</v>
      </c>
      <c r="F114" s="121">
        <f t="shared" si="55"/>
        <v>27.200000000000003</v>
      </c>
      <c r="G114" s="121">
        <f t="shared" si="56"/>
        <v>640</v>
      </c>
      <c r="H114" s="121">
        <f t="shared" si="57"/>
        <v>23.700000000000003</v>
      </c>
      <c r="I114" s="121">
        <f t="shared" ref="I114" si="67">HLOOKUP(H114,$C$121:$O$123,3)</f>
        <v>540</v>
      </c>
      <c r="J114" s="121">
        <f t="shared" si="61"/>
        <v>19.200000000000003</v>
      </c>
      <c r="K114" s="121">
        <f t="shared" ref="K114" si="68">HLOOKUP(J114,$C$121:$O$123,3)</f>
        <v>440</v>
      </c>
      <c r="L114" s="121">
        <f t="shared" si="65"/>
        <v>16.700000000000003</v>
      </c>
      <c r="M114" s="121">
        <f t="shared" ref="M114" si="69">HLOOKUP(L114,$C$121:$O$123,3)</f>
        <v>440</v>
      </c>
      <c r="N114" s="121">
        <f t="shared" ref="N114:N118" si="70">D114-$D$112</f>
        <v>14.5</v>
      </c>
      <c r="O114" s="121">
        <f t="shared" ref="O114" si="71">HLOOKUP(N114,$C$121:$O$123,3)</f>
        <v>340</v>
      </c>
    </row>
    <row r="115" spans="1:15" x14ac:dyDescent="0.4">
      <c r="A115" s="190"/>
      <c r="B115" s="121" t="s">
        <v>190</v>
      </c>
      <c r="C115" s="121">
        <v>2.9</v>
      </c>
      <c r="D115" s="121">
        <v>51.5</v>
      </c>
      <c r="E115" s="158"/>
      <c r="F115" s="121">
        <f t="shared" si="55"/>
        <v>30.1</v>
      </c>
      <c r="G115" s="121">
        <f t="shared" si="56"/>
        <v>640</v>
      </c>
      <c r="H115" s="121">
        <f t="shared" si="57"/>
        <v>26.6</v>
      </c>
      <c r="I115" s="121">
        <f t="shared" ref="I115" si="72">HLOOKUP(H115,$C$121:$O$123,3)</f>
        <v>640</v>
      </c>
      <c r="J115" s="121">
        <f t="shared" si="61"/>
        <v>22.1</v>
      </c>
      <c r="K115" s="121">
        <f t="shared" ref="K115" si="73">HLOOKUP(J115,$C$121:$O$123,3)</f>
        <v>540</v>
      </c>
      <c r="L115" s="121">
        <f t="shared" si="65"/>
        <v>19.600000000000001</v>
      </c>
      <c r="M115" s="121">
        <f t="shared" ref="M115" si="74">HLOOKUP(L115,$C$121:$O$123,3)</f>
        <v>440</v>
      </c>
      <c r="N115" s="121">
        <f t="shared" si="70"/>
        <v>17.399999999999999</v>
      </c>
      <c r="O115" s="121">
        <f t="shared" ref="O115" si="75">HLOOKUP(N115,$C$121:$O$123,3)</f>
        <v>440</v>
      </c>
    </row>
    <row r="116" spans="1:15" x14ac:dyDescent="0.4">
      <c r="A116" s="190"/>
      <c r="B116" s="121" t="s">
        <v>191</v>
      </c>
      <c r="C116" s="121">
        <v>2.9</v>
      </c>
      <c r="D116" s="121">
        <v>54.4</v>
      </c>
      <c r="E116" s="158"/>
      <c r="F116" s="121">
        <f t="shared" si="55"/>
        <v>33</v>
      </c>
      <c r="G116" s="121">
        <f t="shared" si="56"/>
        <v>860</v>
      </c>
      <c r="H116" s="121">
        <f t="shared" si="57"/>
        <v>29.5</v>
      </c>
      <c r="I116" s="121">
        <f t="shared" ref="I116" si="76">HLOOKUP(H116,$C$121:$O$123,3)</f>
        <v>640</v>
      </c>
      <c r="J116" s="121">
        <f t="shared" si="61"/>
        <v>25</v>
      </c>
      <c r="K116" s="121">
        <f t="shared" ref="K116" si="77">HLOOKUP(J116,$C$121:$O$123,3)</f>
        <v>540</v>
      </c>
      <c r="L116" s="121">
        <f t="shared" si="65"/>
        <v>22.5</v>
      </c>
      <c r="M116" s="121">
        <f t="shared" ref="M116" si="78">HLOOKUP(L116,$C$121:$O$123,3)</f>
        <v>540</v>
      </c>
      <c r="N116" s="121">
        <f t="shared" si="70"/>
        <v>20.299999999999997</v>
      </c>
      <c r="O116" s="121">
        <f t="shared" ref="O116" si="79">HLOOKUP(N116,$C$121:$O$123,3)</f>
        <v>440</v>
      </c>
    </row>
    <row r="117" spans="1:15" x14ac:dyDescent="0.4">
      <c r="A117" s="190"/>
      <c r="B117" s="121" t="s">
        <v>192</v>
      </c>
      <c r="C117" s="121">
        <v>2.2000000000000002</v>
      </c>
      <c r="D117" s="121">
        <v>56.6</v>
      </c>
      <c r="E117" s="158"/>
      <c r="F117" s="121">
        <f t="shared" si="55"/>
        <v>35.200000000000003</v>
      </c>
      <c r="G117" s="121">
        <f t="shared" si="56"/>
        <v>860</v>
      </c>
      <c r="H117" s="121">
        <f t="shared" si="57"/>
        <v>31.700000000000003</v>
      </c>
      <c r="I117" s="121">
        <f t="shared" ref="I117" si="80">HLOOKUP(H117,$C$121:$O$123,3)</f>
        <v>860</v>
      </c>
      <c r="J117" s="121">
        <f t="shared" si="61"/>
        <v>27.200000000000003</v>
      </c>
      <c r="K117" s="121">
        <f t="shared" ref="K117" si="81">HLOOKUP(J117,$C$121:$O$123,3)</f>
        <v>640</v>
      </c>
      <c r="L117" s="121">
        <f t="shared" si="65"/>
        <v>24.700000000000003</v>
      </c>
      <c r="M117" s="121">
        <f t="shared" ref="M117" si="82">HLOOKUP(L117,$C$121:$O$123,3)</f>
        <v>540</v>
      </c>
      <c r="N117" s="121">
        <f t="shared" si="70"/>
        <v>22.5</v>
      </c>
      <c r="O117" s="121">
        <f t="shared" ref="O117" si="83">HLOOKUP(N117,$C$121:$O$123,3)</f>
        <v>540</v>
      </c>
    </row>
    <row r="118" spans="1:15" x14ac:dyDescent="0.4">
      <c r="A118" s="190"/>
      <c r="B118" s="121" t="s">
        <v>193</v>
      </c>
      <c r="C118" s="121">
        <v>1.9</v>
      </c>
      <c r="D118" s="121">
        <v>62.4</v>
      </c>
      <c r="E118" s="158"/>
      <c r="F118" s="121">
        <f t="shared" si="55"/>
        <v>41</v>
      </c>
      <c r="G118" s="121">
        <f t="shared" si="56"/>
        <v>970</v>
      </c>
      <c r="H118" s="121">
        <f t="shared" si="57"/>
        <v>37.5</v>
      </c>
      <c r="I118" s="121">
        <f t="shared" ref="I118" si="84">HLOOKUP(H118,$C$121:$O$123,3)</f>
        <v>860</v>
      </c>
      <c r="J118" s="121">
        <f t="shared" si="61"/>
        <v>33</v>
      </c>
      <c r="K118" s="121">
        <f t="shared" ref="K118" si="85">HLOOKUP(J118,$C$121:$O$123,3)</f>
        <v>860</v>
      </c>
      <c r="L118" s="121">
        <f t="shared" si="65"/>
        <v>30.5</v>
      </c>
      <c r="M118" s="121">
        <f t="shared" ref="M118" si="86">HLOOKUP(L118,$C$121:$O$123,3)</f>
        <v>640</v>
      </c>
      <c r="N118" s="121">
        <f t="shared" si="70"/>
        <v>28.299999999999997</v>
      </c>
      <c r="O118" s="121">
        <f t="shared" ref="O118" si="87">HLOOKUP(N118,$C$121:$O$123,3)</f>
        <v>640</v>
      </c>
    </row>
    <row r="120" spans="1:15" x14ac:dyDescent="0.4">
      <c r="B120" s="107" t="s">
        <v>158</v>
      </c>
    </row>
    <row r="121" spans="1:15" x14ac:dyDescent="0.4">
      <c r="A121" s="159"/>
      <c r="B121" s="187" t="s">
        <v>157</v>
      </c>
      <c r="C121" s="160">
        <v>1</v>
      </c>
      <c r="D121" s="160">
        <v>4</v>
      </c>
      <c r="E121" s="160">
        <v>7</v>
      </c>
      <c r="F121" s="160">
        <v>11</v>
      </c>
      <c r="G121" s="160">
        <v>16</v>
      </c>
      <c r="H121" s="160">
        <v>21</v>
      </c>
      <c r="I121" s="160">
        <v>26</v>
      </c>
      <c r="J121" s="160">
        <v>31</v>
      </c>
      <c r="K121" s="160">
        <v>26</v>
      </c>
      <c r="L121" s="160">
        <v>41</v>
      </c>
      <c r="M121" s="160">
        <v>46</v>
      </c>
      <c r="N121" s="160">
        <v>51</v>
      </c>
      <c r="O121" s="160">
        <v>61</v>
      </c>
    </row>
    <row r="122" spans="1:15" x14ac:dyDescent="0.4">
      <c r="B122" s="188"/>
      <c r="C122" s="148" t="s">
        <v>160</v>
      </c>
      <c r="D122" s="148" t="s">
        <v>161</v>
      </c>
      <c r="E122" s="148" t="s">
        <v>162</v>
      </c>
      <c r="F122" s="148" t="s">
        <v>163</v>
      </c>
      <c r="G122" s="148" t="s">
        <v>164</v>
      </c>
      <c r="H122" s="148" t="s">
        <v>165</v>
      </c>
      <c r="I122" s="148" t="s">
        <v>166</v>
      </c>
      <c r="J122" s="148" t="s">
        <v>167</v>
      </c>
      <c r="K122" s="148" t="s">
        <v>168</v>
      </c>
      <c r="L122" s="148" t="s">
        <v>169</v>
      </c>
      <c r="M122" s="148" t="s">
        <v>170</v>
      </c>
      <c r="N122" s="148" t="s">
        <v>171</v>
      </c>
      <c r="O122" s="148" t="s">
        <v>172</v>
      </c>
    </row>
    <row r="123" spans="1:15" x14ac:dyDescent="0.4">
      <c r="B123" s="148" t="s">
        <v>159</v>
      </c>
      <c r="C123" s="148">
        <v>200</v>
      </c>
      <c r="D123" s="148">
        <v>250</v>
      </c>
      <c r="E123" s="148">
        <v>290</v>
      </c>
      <c r="F123" s="148">
        <v>340</v>
      </c>
      <c r="G123" s="148">
        <v>440</v>
      </c>
      <c r="H123" s="148">
        <v>540</v>
      </c>
      <c r="I123" s="148">
        <v>640</v>
      </c>
      <c r="J123" s="148">
        <v>750</v>
      </c>
      <c r="K123" s="148">
        <v>860</v>
      </c>
      <c r="L123" s="148">
        <v>970</v>
      </c>
      <c r="M123" s="148">
        <v>1130</v>
      </c>
      <c r="N123" s="148">
        <v>1290</v>
      </c>
      <c r="O123" s="148">
        <v>1490</v>
      </c>
    </row>
    <row r="125" spans="1:15" x14ac:dyDescent="0.4">
      <c r="A125" s="107" t="s">
        <v>270</v>
      </c>
    </row>
    <row r="126" spans="1:15" x14ac:dyDescent="0.4">
      <c r="B126" s="107" t="s">
        <v>221</v>
      </c>
      <c r="K126" s="107">
        <v>1</v>
      </c>
      <c r="L126" s="107">
        <v>2</v>
      </c>
    </row>
    <row r="127" spans="1:15" x14ac:dyDescent="0.4">
      <c r="A127" s="121" t="s">
        <v>215</v>
      </c>
      <c r="B127" s="121" t="s">
        <v>63</v>
      </c>
      <c r="C127" s="121" t="s">
        <v>210</v>
      </c>
      <c r="D127" s="121" t="s">
        <v>64</v>
      </c>
      <c r="E127" s="121" t="s">
        <v>205</v>
      </c>
      <c r="F127" s="121" t="s">
        <v>206</v>
      </c>
      <c r="G127" s="121" t="s">
        <v>207</v>
      </c>
      <c r="H127" s="121" t="s">
        <v>208</v>
      </c>
      <c r="I127" s="121" t="s">
        <v>209</v>
      </c>
      <c r="J127" s="121" t="s">
        <v>75</v>
      </c>
      <c r="K127" s="121" t="s">
        <v>216</v>
      </c>
      <c r="L127" s="121" t="s">
        <v>215</v>
      </c>
    </row>
    <row r="128" spans="1:15" x14ac:dyDescent="0.4">
      <c r="A128" s="121">
        <v>101</v>
      </c>
      <c r="B128" s="121" t="s">
        <v>56</v>
      </c>
      <c r="C128" s="121" t="s">
        <v>211</v>
      </c>
      <c r="D128" s="121" t="s">
        <v>57</v>
      </c>
      <c r="E128" s="121">
        <v>69</v>
      </c>
      <c r="F128" s="121">
        <v>69</v>
      </c>
      <c r="G128" s="121">
        <v>64</v>
      </c>
      <c r="H128" s="121">
        <v>45</v>
      </c>
      <c r="I128" s="121">
        <v>88</v>
      </c>
      <c r="J128" s="121">
        <f>SUM(E128:I128)</f>
        <v>335</v>
      </c>
      <c r="K128" s="121">
        <f>RANK(J128,$J$128:$J$139)</f>
        <v>2</v>
      </c>
      <c r="L128" s="121">
        <v>101</v>
      </c>
    </row>
    <row r="129" spans="1:12" x14ac:dyDescent="0.4">
      <c r="A129" s="121">
        <v>102</v>
      </c>
      <c r="B129" s="121" t="s">
        <v>58</v>
      </c>
      <c r="C129" s="121" t="s">
        <v>212</v>
      </c>
      <c r="D129" s="121" t="s">
        <v>57</v>
      </c>
      <c r="E129" s="121">
        <v>74</v>
      </c>
      <c r="F129" s="121">
        <v>76</v>
      </c>
      <c r="G129" s="121">
        <v>55</v>
      </c>
      <c r="H129" s="121">
        <v>35</v>
      </c>
      <c r="I129" s="121">
        <v>85</v>
      </c>
      <c r="J129" s="121">
        <f t="shared" ref="J129:J139" si="88">SUM(E129:I129)</f>
        <v>325</v>
      </c>
      <c r="K129" s="121">
        <f t="shared" ref="K129:K139" si="89">RANK(J129,$J$128:$J$139)</f>
        <v>4</v>
      </c>
      <c r="L129" s="121">
        <v>102</v>
      </c>
    </row>
    <row r="130" spans="1:12" x14ac:dyDescent="0.4">
      <c r="A130" s="121">
        <v>103</v>
      </c>
      <c r="B130" s="121" t="s">
        <v>59</v>
      </c>
      <c r="C130" s="121" t="s">
        <v>213</v>
      </c>
      <c r="D130" s="121" t="s">
        <v>60</v>
      </c>
      <c r="E130" s="121">
        <v>72</v>
      </c>
      <c r="F130" s="121">
        <v>64</v>
      </c>
      <c r="G130" s="121">
        <v>63</v>
      </c>
      <c r="H130" s="121">
        <v>52</v>
      </c>
      <c r="I130" s="121">
        <v>73</v>
      </c>
      <c r="J130" s="121">
        <f t="shared" si="88"/>
        <v>324</v>
      </c>
      <c r="K130" s="121">
        <f t="shared" si="89"/>
        <v>5</v>
      </c>
      <c r="L130" s="121">
        <v>103</v>
      </c>
    </row>
    <row r="131" spans="1:12" x14ac:dyDescent="0.4">
      <c r="A131" s="121">
        <v>104</v>
      </c>
      <c r="B131" s="121" t="s">
        <v>61</v>
      </c>
      <c r="C131" s="121" t="s">
        <v>213</v>
      </c>
      <c r="D131" s="121" t="s">
        <v>60</v>
      </c>
      <c r="E131" s="121">
        <v>87</v>
      </c>
      <c r="F131" s="121">
        <v>72</v>
      </c>
      <c r="G131" s="121">
        <v>59</v>
      </c>
      <c r="H131" s="121">
        <v>54</v>
      </c>
      <c r="I131" s="121">
        <v>91</v>
      </c>
      <c r="J131" s="121">
        <f t="shared" si="88"/>
        <v>363</v>
      </c>
      <c r="K131" s="121">
        <f t="shared" si="89"/>
        <v>1</v>
      </c>
      <c r="L131" s="121">
        <v>104</v>
      </c>
    </row>
    <row r="132" spans="1:12" x14ac:dyDescent="0.4">
      <c r="A132" s="121">
        <v>105</v>
      </c>
      <c r="B132" s="121" t="s">
        <v>62</v>
      </c>
      <c r="C132" s="121" t="s">
        <v>211</v>
      </c>
      <c r="D132" s="121" t="s">
        <v>57</v>
      </c>
      <c r="E132" s="121">
        <v>78</v>
      </c>
      <c r="F132" s="121">
        <v>84</v>
      </c>
      <c r="G132" s="121">
        <v>47</v>
      </c>
      <c r="H132" s="121">
        <v>32</v>
      </c>
      <c r="I132" s="121">
        <v>85</v>
      </c>
      <c r="J132" s="121">
        <f t="shared" si="88"/>
        <v>326</v>
      </c>
      <c r="K132" s="121">
        <f t="shared" si="89"/>
        <v>3</v>
      </c>
      <c r="L132" s="121">
        <v>105</v>
      </c>
    </row>
    <row r="133" spans="1:12" x14ac:dyDescent="0.4">
      <c r="A133" s="121">
        <v>106</v>
      </c>
      <c r="B133" s="121" t="s">
        <v>65</v>
      </c>
      <c r="C133" s="121" t="s">
        <v>212</v>
      </c>
      <c r="D133" s="121" t="s">
        <v>60</v>
      </c>
      <c r="E133" s="121">
        <v>53</v>
      </c>
      <c r="F133" s="121">
        <v>54</v>
      </c>
      <c r="G133" s="121">
        <v>58</v>
      </c>
      <c r="H133" s="121">
        <v>61</v>
      </c>
      <c r="I133" s="121">
        <v>60</v>
      </c>
      <c r="J133" s="121">
        <f t="shared" si="88"/>
        <v>286</v>
      </c>
      <c r="K133" s="121">
        <f t="shared" si="89"/>
        <v>7</v>
      </c>
      <c r="L133" s="121">
        <v>106</v>
      </c>
    </row>
    <row r="134" spans="1:12" x14ac:dyDescent="0.4">
      <c r="A134" s="121">
        <v>107</v>
      </c>
      <c r="B134" s="121" t="s">
        <v>66</v>
      </c>
      <c r="C134" s="121" t="s">
        <v>214</v>
      </c>
      <c r="D134" s="121" t="s">
        <v>60</v>
      </c>
      <c r="E134" s="121">
        <v>43</v>
      </c>
      <c r="F134" s="121">
        <v>45</v>
      </c>
      <c r="G134" s="121">
        <v>47</v>
      </c>
      <c r="H134" s="121">
        <v>50</v>
      </c>
      <c r="I134" s="121">
        <v>48</v>
      </c>
      <c r="J134" s="121">
        <f t="shared" si="88"/>
        <v>233</v>
      </c>
      <c r="K134" s="121">
        <f t="shared" si="89"/>
        <v>10</v>
      </c>
      <c r="L134" s="121">
        <v>107</v>
      </c>
    </row>
    <row r="135" spans="1:12" x14ac:dyDescent="0.4">
      <c r="A135" s="121">
        <v>108</v>
      </c>
      <c r="B135" s="121" t="s">
        <v>67</v>
      </c>
      <c r="C135" s="121" t="s">
        <v>212</v>
      </c>
      <c r="D135" s="121" t="s">
        <v>57</v>
      </c>
      <c r="E135" s="121">
        <v>42</v>
      </c>
      <c r="F135" s="121">
        <v>47</v>
      </c>
      <c r="G135" s="121">
        <v>44</v>
      </c>
      <c r="H135" s="121">
        <v>49</v>
      </c>
      <c r="I135" s="121">
        <v>50</v>
      </c>
      <c r="J135" s="121">
        <f t="shared" si="88"/>
        <v>232</v>
      </c>
      <c r="K135" s="121">
        <f t="shared" si="89"/>
        <v>11</v>
      </c>
      <c r="L135" s="121">
        <v>108</v>
      </c>
    </row>
    <row r="136" spans="1:12" x14ac:dyDescent="0.4">
      <c r="A136" s="121">
        <v>109</v>
      </c>
      <c r="B136" s="121" t="s">
        <v>68</v>
      </c>
      <c r="C136" s="121" t="s">
        <v>214</v>
      </c>
      <c r="D136" s="121" t="s">
        <v>60</v>
      </c>
      <c r="E136" s="121">
        <v>38</v>
      </c>
      <c r="F136" s="121">
        <v>48</v>
      </c>
      <c r="G136" s="121">
        <v>47</v>
      </c>
      <c r="H136" s="121">
        <v>51</v>
      </c>
      <c r="I136" s="121">
        <v>46</v>
      </c>
      <c r="J136" s="121">
        <f t="shared" si="88"/>
        <v>230</v>
      </c>
      <c r="K136" s="121">
        <f t="shared" si="89"/>
        <v>12</v>
      </c>
      <c r="L136" s="121">
        <v>109</v>
      </c>
    </row>
    <row r="137" spans="1:12" x14ac:dyDescent="0.4">
      <c r="A137" s="121">
        <v>110</v>
      </c>
      <c r="B137" s="121" t="s">
        <v>69</v>
      </c>
      <c r="C137" s="121" t="s">
        <v>214</v>
      </c>
      <c r="D137" s="121" t="s">
        <v>57</v>
      </c>
      <c r="E137" s="121">
        <v>46</v>
      </c>
      <c r="F137" s="121">
        <v>46</v>
      </c>
      <c r="G137" s="121">
        <v>60</v>
      </c>
      <c r="H137" s="121">
        <v>61</v>
      </c>
      <c r="I137" s="121">
        <v>54</v>
      </c>
      <c r="J137" s="121">
        <f t="shared" si="88"/>
        <v>267</v>
      </c>
      <c r="K137" s="121">
        <f t="shared" si="89"/>
        <v>8</v>
      </c>
      <c r="L137" s="121">
        <v>110</v>
      </c>
    </row>
    <row r="138" spans="1:12" x14ac:dyDescent="0.4">
      <c r="A138" s="121">
        <v>111</v>
      </c>
      <c r="B138" s="121" t="s">
        <v>70</v>
      </c>
      <c r="C138" s="121" t="s">
        <v>213</v>
      </c>
      <c r="D138" s="121" t="s">
        <v>57</v>
      </c>
      <c r="E138" s="121">
        <v>48</v>
      </c>
      <c r="F138" s="121">
        <v>42</v>
      </c>
      <c r="G138" s="121">
        <v>57</v>
      </c>
      <c r="H138" s="121">
        <v>57</v>
      </c>
      <c r="I138" s="121">
        <v>57</v>
      </c>
      <c r="J138" s="121">
        <f t="shared" si="88"/>
        <v>261</v>
      </c>
      <c r="K138" s="121">
        <f t="shared" si="89"/>
        <v>9</v>
      </c>
      <c r="L138" s="121">
        <v>111</v>
      </c>
    </row>
    <row r="139" spans="1:12" x14ac:dyDescent="0.4">
      <c r="A139" s="121">
        <v>112</v>
      </c>
      <c r="B139" s="121" t="s">
        <v>71</v>
      </c>
      <c r="C139" s="121" t="s">
        <v>211</v>
      </c>
      <c r="D139" s="121" t="s">
        <v>57</v>
      </c>
      <c r="E139" s="121">
        <v>63</v>
      </c>
      <c r="F139" s="121">
        <v>64</v>
      </c>
      <c r="G139" s="121">
        <v>55</v>
      </c>
      <c r="H139" s="121">
        <v>57</v>
      </c>
      <c r="I139" s="121">
        <v>66</v>
      </c>
      <c r="J139" s="121">
        <f t="shared" si="88"/>
        <v>305</v>
      </c>
      <c r="K139" s="121">
        <f t="shared" si="89"/>
        <v>6</v>
      </c>
      <c r="L139" s="121">
        <v>112</v>
      </c>
    </row>
    <row r="141" spans="1:12" x14ac:dyDescent="0.4">
      <c r="B141" s="107" t="s">
        <v>217</v>
      </c>
      <c r="H141" s="107" t="s">
        <v>223</v>
      </c>
    </row>
    <row r="142" spans="1:12" x14ac:dyDescent="0.4">
      <c r="B142" s="121" t="s">
        <v>216</v>
      </c>
      <c r="C142" s="121" t="s">
        <v>215</v>
      </c>
      <c r="D142" s="121" t="s">
        <v>75</v>
      </c>
      <c r="E142" s="121" t="s">
        <v>64</v>
      </c>
      <c r="F142" s="121" t="s">
        <v>210</v>
      </c>
      <c r="H142" s="121" t="s">
        <v>216</v>
      </c>
      <c r="I142" s="121" t="s">
        <v>215</v>
      </c>
      <c r="J142" s="121" t="s">
        <v>75</v>
      </c>
      <c r="K142" s="121" t="s">
        <v>64</v>
      </c>
      <c r="L142" s="121" t="s">
        <v>210</v>
      </c>
    </row>
    <row r="143" spans="1:12" x14ac:dyDescent="0.4">
      <c r="B143" s="121">
        <v>1</v>
      </c>
      <c r="C143" s="121">
        <f>VLOOKUP(B143,$K$128:$L$139,2,0)</f>
        <v>104</v>
      </c>
      <c r="D143" s="121">
        <f>VLOOKUP($C143,$A$128:$J$139,10,0)</f>
        <v>363</v>
      </c>
      <c r="E143" s="121" t="str">
        <f>VLOOKUP($C143,$A$128:$J$139,4,0)</f>
        <v>男</v>
      </c>
      <c r="F143" s="121" t="str">
        <f>VLOOKUP($C143,$A$128:$J$139,3,0)</f>
        <v>北斗</v>
      </c>
      <c r="H143" s="121">
        <v>2</v>
      </c>
      <c r="I143" s="121">
        <f>VLOOKUP(H143,$K$128:$L$139,2,0)</f>
        <v>101</v>
      </c>
      <c r="J143" s="121">
        <f>VLOOKUP($I143,$A$128:$J$139,10,0)</f>
        <v>335</v>
      </c>
      <c r="K143" s="121" t="str">
        <f>VLOOKUP($I143,$A$128:$J$139,4,0)</f>
        <v>女</v>
      </c>
      <c r="L143" s="121" t="str">
        <f>VLOOKUP($I143,$A$128:$J$139,3,0)</f>
        <v>青葉</v>
      </c>
    </row>
    <row r="144" spans="1:12" x14ac:dyDescent="0.4">
      <c r="B144" s="121">
        <v>4</v>
      </c>
      <c r="C144" s="121">
        <f t="shared" ref="C144:C148" si="90">VLOOKUP(B144,$K$128:$L$139,2,0)</f>
        <v>102</v>
      </c>
      <c r="D144" s="121">
        <f t="shared" ref="D144:D148" si="91">VLOOKUP($C144,$A$128:$J$139,10,0)</f>
        <v>325</v>
      </c>
      <c r="E144" s="121" t="str">
        <f t="shared" ref="E144:E148" si="92">VLOOKUP($C144,$A$128:$J$139,4,0)</f>
        <v>女</v>
      </c>
      <c r="F144" s="121" t="str">
        <f t="shared" ref="F144:F148" si="93">VLOOKUP($C144,$A$128:$J$139,3,0)</f>
        <v>千歳</v>
      </c>
      <c r="H144" s="121">
        <v>3</v>
      </c>
      <c r="I144" s="121">
        <f t="shared" ref="I144:I148" si="94">VLOOKUP(H144,$K$128:$L$139,2,0)</f>
        <v>105</v>
      </c>
      <c r="J144" s="121">
        <f t="shared" ref="J144:J148" si="95">VLOOKUP($I144,$A$128:$J$139,10,0)</f>
        <v>326</v>
      </c>
      <c r="K144" s="121" t="str">
        <f t="shared" ref="K144:K148" si="96">VLOOKUP($I144,$A$128:$J$139,4,0)</f>
        <v>女</v>
      </c>
      <c r="L144" s="121" t="str">
        <f t="shared" ref="L144:L148" si="97">VLOOKUP($I144,$A$128:$J$139,3,0)</f>
        <v>青葉</v>
      </c>
    </row>
    <row r="145" spans="2:12" x14ac:dyDescent="0.4">
      <c r="B145" s="121">
        <v>5</v>
      </c>
      <c r="C145" s="121">
        <f t="shared" si="90"/>
        <v>103</v>
      </c>
      <c r="D145" s="121">
        <f t="shared" si="91"/>
        <v>324</v>
      </c>
      <c r="E145" s="121" t="str">
        <f t="shared" si="92"/>
        <v>男</v>
      </c>
      <c r="F145" s="121" t="str">
        <f t="shared" si="93"/>
        <v>北斗</v>
      </c>
      <c r="H145" s="121">
        <v>6</v>
      </c>
      <c r="I145" s="121">
        <f t="shared" si="94"/>
        <v>112</v>
      </c>
      <c r="J145" s="121">
        <f t="shared" si="95"/>
        <v>305</v>
      </c>
      <c r="K145" s="121" t="str">
        <f t="shared" si="96"/>
        <v>女</v>
      </c>
      <c r="L145" s="121" t="str">
        <f t="shared" si="97"/>
        <v>青葉</v>
      </c>
    </row>
    <row r="146" spans="2:12" x14ac:dyDescent="0.4">
      <c r="B146" s="121">
        <v>8</v>
      </c>
      <c r="C146" s="121">
        <f t="shared" si="90"/>
        <v>110</v>
      </c>
      <c r="D146" s="121">
        <f t="shared" si="91"/>
        <v>267</v>
      </c>
      <c r="E146" s="121" t="str">
        <f t="shared" si="92"/>
        <v>女</v>
      </c>
      <c r="F146" s="121" t="str">
        <f t="shared" si="93"/>
        <v>富岡</v>
      </c>
      <c r="H146" s="121">
        <v>7</v>
      </c>
      <c r="I146" s="121">
        <f t="shared" si="94"/>
        <v>106</v>
      </c>
      <c r="J146" s="121">
        <f t="shared" si="95"/>
        <v>286</v>
      </c>
      <c r="K146" s="121" t="str">
        <f t="shared" si="96"/>
        <v>男</v>
      </c>
      <c r="L146" s="121" t="str">
        <f t="shared" si="97"/>
        <v>千歳</v>
      </c>
    </row>
    <row r="147" spans="2:12" x14ac:dyDescent="0.4">
      <c r="B147" s="121">
        <v>9</v>
      </c>
      <c r="C147" s="121">
        <f t="shared" si="90"/>
        <v>111</v>
      </c>
      <c r="D147" s="121">
        <f t="shared" si="91"/>
        <v>261</v>
      </c>
      <c r="E147" s="121" t="str">
        <f t="shared" si="92"/>
        <v>女</v>
      </c>
      <c r="F147" s="121" t="str">
        <f t="shared" si="93"/>
        <v>北斗</v>
      </c>
      <c r="H147" s="121">
        <v>10</v>
      </c>
      <c r="I147" s="121">
        <f t="shared" si="94"/>
        <v>107</v>
      </c>
      <c r="J147" s="121">
        <f t="shared" si="95"/>
        <v>233</v>
      </c>
      <c r="K147" s="121" t="str">
        <f t="shared" si="96"/>
        <v>男</v>
      </c>
      <c r="L147" s="121" t="str">
        <f t="shared" si="97"/>
        <v>富岡</v>
      </c>
    </row>
    <row r="148" spans="2:12" x14ac:dyDescent="0.4">
      <c r="B148" s="121">
        <v>12</v>
      </c>
      <c r="C148" s="121">
        <f t="shared" si="90"/>
        <v>109</v>
      </c>
      <c r="D148" s="121">
        <f t="shared" si="91"/>
        <v>230</v>
      </c>
      <c r="E148" s="121" t="str">
        <f t="shared" si="92"/>
        <v>男</v>
      </c>
      <c r="F148" s="121" t="str">
        <f t="shared" si="93"/>
        <v>富岡</v>
      </c>
      <c r="H148" s="121">
        <v>11</v>
      </c>
      <c r="I148" s="121">
        <f t="shared" si="94"/>
        <v>108</v>
      </c>
      <c r="J148" s="121">
        <f t="shared" si="95"/>
        <v>232</v>
      </c>
      <c r="K148" s="121" t="str">
        <f t="shared" si="96"/>
        <v>女</v>
      </c>
      <c r="L148" s="121" t="str">
        <f t="shared" si="97"/>
        <v>千歳</v>
      </c>
    </row>
    <row r="149" spans="2:12" x14ac:dyDescent="0.4">
      <c r="C149" s="121" t="s">
        <v>220</v>
      </c>
      <c r="D149" s="161">
        <f>AVERAGE(D143:D148)</f>
        <v>295</v>
      </c>
      <c r="I149" s="121" t="s">
        <v>220</v>
      </c>
      <c r="J149" s="161">
        <f>AVERAGE(J143:J148)</f>
        <v>286.16666666666669</v>
      </c>
    </row>
    <row r="151" spans="2:12" x14ac:dyDescent="0.4">
      <c r="C151" s="121" t="s">
        <v>64</v>
      </c>
      <c r="D151" s="121" t="s">
        <v>218</v>
      </c>
      <c r="I151" s="121" t="s">
        <v>64</v>
      </c>
      <c r="J151" s="121" t="s">
        <v>218</v>
      </c>
    </row>
    <row r="152" spans="2:12" x14ac:dyDescent="0.4">
      <c r="C152" s="121" t="s">
        <v>74</v>
      </c>
      <c r="D152" s="161">
        <f>COUNTIF($E$143:$E$148,C152)</f>
        <v>3</v>
      </c>
      <c r="I152" s="121" t="s">
        <v>74</v>
      </c>
      <c r="J152" s="161">
        <f>COUNTIF($K$143:$K$148,I152)</f>
        <v>2</v>
      </c>
    </row>
    <row r="153" spans="2:12" x14ac:dyDescent="0.4">
      <c r="C153" s="121" t="s">
        <v>219</v>
      </c>
      <c r="D153" s="161">
        <f>COUNTIF($E$143:$E$148,C153)</f>
        <v>3</v>
      </c>
      <c r="I153" s="121" t="s">
        <v>219</v>
      </c>
      <c r="J153" s="161">
        <f>COUNTIF($K$143:$K$148,I153)</f>
        <v>4</v>
      </c>
    </row>
    <row r="155" spans="2:12" x14ac:dyDescent="0.4">
      <c r="C155" s="121" t="s">
        <v>210</v>
      </c>
      <c r="D155" s="121" t="s">
        <v>218</v>
      </c>
      <c r="I155" s="121" t="s">
        <v>210</v>
      </c>
      <c r="J155" s="121" t="s">
        <v>218</v>
      </c>
    </row>
    <row r="156" spans="2:12" x14ac:dyDescent="0.4">
      <c r="C156" s="121" t="s">
        <v>212</v>
      </c>
      <c r="D156" s="161">
        <f>COUNTIF($F$143:$F$148,C156)</f>
        <v>1</v>
      </c>
      <c r="I156" s="121" t="s">
        <v>212</v>
      </c>
      <c r="J156" s="161">
        <f>COUNTIF($L$143:$L$148,I156)</f>
        <v>2</v>
      </c>
    </row>
    <row r="157" spans="2:12" x14ac:dyDescent="0.4">
      <c r="C157" s="121" t="s">
        <v>213</v>
      </c>
      <c r="D157" s="161">
        <f t="shared" ref="D157:D159" si="98">COUNTIF($F$143:$F$148,C157)</f>
        <v>3</v>
      </c>
      <c r="I157" s="121" t="s">
        <v>213</v>
      </c>
      <c r="J157" s="161">
        <f t="shared" ref="J157:J159" si="99">COUNTIF($L$143:$L$148,I157)</f>
        <v>0</v>
      </c>
    </row>
    <row r="158" spans="2:12" x14ac:dyDescent="0.4">
      <c r="C158" s="121" t="s">
        <v>211</v>
      </c>
      <c r="D158" s="161">
        <f t="shared" si="98"/>
        <v>0</v>
      </c>
      <c r="I158" s="121" t="s">
        <v>211</v>
      </c>
      <c r="J158" s="161">
        <f t="shared" si="99"/>
        <v>3</v>
      </c>
    </row>
    <row r="159" spans="2:12" x14ac:dyDescent="0.4">
      <c r="C159" s="121" t="s">
        <v>214</v>
      </c>
      <c r="D159" s="161">
        <f t="shared" si="98"/>
        <v>2</v>
      </c>
      <c r="I159" s="121" t="s">
        <v>214</v>
      </c>
      <c r="J159" s="161">
        <f t="shared" si="99"/>
        <v>1</v>
      </c>
    </row>
    <row r="161" spans="1:14" x14ac:dyDescent="0.4">
      <c r="A161" s="107" t="s">
        <v>271</v>
      </c>
    </row>
    <row r="162" spans="1:14" x14ac:dyDescent="0.4">
      <c r="B162" s="121"/>
      <c r="C162" s="164" t="s">
        <v>236</v>
      </c>
      <c r="D162" s="164" t="s">
        <v>237</v>
      </c>
      <c r="E162" s="164" t="s">
        <v>238</v>
      </c>
      <c r="F162" s="164" t="s">
        <v>239</v>
      </c>
      <c r="G162" s="164" t="s">
        <v>240</v>
      </c>
      <c r="H162" s="164" t="s">
        <v>241</v>
      </c>
      <c r="I162" s="164" t="s">
        <v>242</v>
      </c>
      <c r="J162" s="164" t="s">
        <v>243</v>
      </c>
      <c r="K162" s="164" t="s">
        <v>244</v>
      </c>
      <c r="M162" s="107" t="s">
        <v>238</v>
      </c>
      <c r="N162" s="107" t="s">
        <v>253</v>
      </c>
    </row>
    <row r="163" spans="1:14" x14ac:dyDescent="0.4">
      <c r="B163" s="121" t="s">
        <v>245</v>
      </c>
      <c r="C163" s="121">
        <v>58</v>
      </c>
      <c r="D163" s="121">
        <v>78</v>
      </c>
      <c r="E163" s="121" t="str">
        <f>IF(C163&gt;=50,"合格","不合格")</f>
        <v>合格</v>
      </c>
      <c r="F163" s="121" t="str">
        <f>IF(D163&gt;C163,"○","")</f>
        <v>○</v>
      </c>
      <c r="G163" s="121" t="str">
        <f>IF(AVERAGE(C163:D163)&gt;=70,"○","")</f>
        <v/>
      </c>
      <c r="H163" s="121" t="str">
        <f>IF(AND(C163&gt;=60,D163&gt;=60),"○","")</f>
        <v/>
      </c>
      <c r="I163" s="121" t="str">
        <f>IF(OR(C163&gt;=80,D163&gt;=80),"○","")</f>
        <v/>
      </c>
      <c r="J163" s="121" t="str">
        <f>IF(AVERAGE($C$163:$C$172)&lt;=C163,"○","")</f>
        <v>○</v>
      </c>
      <c r="K163" s="121" t="str">
        <f>IF(D163&gt;=80,"優秀",IF(D163&gt;=50,"普通","追試"))</f>
        <v>普通</v>
      </c>
      <c r="M163" s="107" t="s">
        <v>239</v>
      </c>
      <c r="N163" s="107" t="s">
        <v>254</v>
      </c>
    </row>
    <row r="164" spans="1:14" x14ac:dyDescent="0.4">
      <c r="B164" s="121" t="s">
        <v>246</v>
      </c>
      <c r="C164" s="121">
        <v>68</v>
      </c>
      <c r="D164" s="121">
        <v>45</v>
      </c>
      <c r="E164" s="121" t="str">
        <f t="shared" ref="E164:E172" si="100">IF(C164&gt;=50,"合格","不合格")</f>
        <v>合格</v>
      </c>
      <c r="F164" s="121" t="str">
        <f t="shared" ref="F164:F172" si="101">IF(D164&gt;C164,"○","")</f>
        <v/>
      </c>
      <c r="G164" s="121" t="str">
        <f t="shared" ref="G164:G172" si="102">IF(AVERAGE(C164:D164)&gt;=70,"○","")</f>
        <v/>
      </c>
      <c r="H164" s="121" t="str">
        <f t="shared" ref="H164:H172" si="103">IF(AND(C164&gt;=60,D164&gt;=60),"○","")</f>
        <v/>
      </c>
      <c r="I164" s="121" t="str">
        <f t="shared" ref="I164:I172" si="104">IF(OR(C164&gt;=80,D164&gt;=80),"○","")</f>
        <v/>
      </c>
      <c r="J164" s="121" t="str">
        <f t="shared" ref="J164:J172" si="105">IF(AVERAGE($C$163:$C$172)&lt;=C164,"○","")</f>
        <v>○</v>
      </c>
      <c r="K164" s="121" t="str">
        <f t="shared" ref="K164:K172" si="106">IF(D164&gt;=80,"優秀",IF(D164&gt;=50,"普通","追試"))</f>
        <v>追試</v>
      </c>
      <c r="M164" s="107" t="s">
        <v>240</v>
      </c>
      <c r="N164" s="107" t="s">
        <v>255</v>
      </c>
    </row>
    <row r="165" spans="1:14" x14ac:dyDescent="0.4">
      <c r="B165" s="121" t="s">
        <v>50</v>
      </c>
      <c r="C165" s="121">
        <v>62</v>
      </c>
      <c r="D165" s="121">
        <v>85</v>
      </c>
      <c r="E165" s="121" t="str">
        <f t="shared" si="100"/>
        <v>合格</v>
      </c>
      <c r="F165" s="121" t="str">
        <f t="shared" si="101"/>
        <v>○</v>
      </c>
      <c r="G165" s="121" t="str">
        <f t="shared" si="102"/>
        <v>○</v>
      </c>
      <c r="H165" s="121" t="str">
        <f t="shared" si="103"/>
        <v>○</v>
      </c>
      <c r="I165" s="121" t="str">
        <f t="shared" si="104"/>
        <v>○</v>
      </c>
      <c r="J165" s="121" t="str">
        <f t="shared" si="105"/>
        <v>○</v>
      </c>
      <c r="K165" s="121" t="str">
        <f t="shared" si="106"/>
        <v>優秀</v>
      </c>
      <c r="M165" s="107" t="s">
        <v>241</v>
      </c>
      <c r="N165" s="107" t="s">
        <v>256</v>
      </c>
    </row>
    <row r="166" spans="1:14" x14ac:dyDescent="0.4">
      <c r="B166" s="121" t="s">
        <v>49</v>
      </c>
      <c r="C166" s="121">
        <v>24</v>
      </c>
      <c r="D166" s="121">
        <v>55</v>
      </c>
      <c r="E166" s="121" t="str">
        <f t="shared" si="100"/>
        <v>不合格</v>
      </c>
      <c r="F166" s="121" t="str">
        <f t="shared" si="101"/>
        <v>○</v>
      </c>
      <c r="G166" s="121" t="str">
        <f t="shared" si="102"/>
        <v/>
      </c>
      <c r="H166" s="121" t="str">
        <f t="shared" si="103"/>
        <v/>
      </c>
      <c r="I166" s="121" t="str">
        <f t="shared" si="104"/>
        <v/>
      </c>
      <c r="J166" s="121" t="str">
        <f t="shared" si="105"/>
        <v/>
      </c>
      <c r="K166" s="121" t="str">
        <f t="shared" si="106"/>
        <v>普通</v>
      </c>
      <c r="M166" s="107" t="s">
        <v>242</v>
      </c>
      <c r="N166" s="107" t="s">
        <v>257</v>
      </c>
    </row>
    <row r="167" spans="1:14" x14ac:dyDescent="0.4">
      <c r="B167" s="121" t="s">
        <v>48</v>
      </c>
      <c r="C167" s="121">
        <v>58</v>
      </c>
      <c r="D167" s="121">
        <v>21</v>
      </c>
      <c r="E167" s="121" t="str">
        <f t="shared" si="100"/>
        <v>合格</v>
      </c>
      <c r="F167" s="121" t="str">
        <f t="shared" si="101"/>
        <v/>
      </c>
      <c r="G167" s="121" t="str">
        <f t="shared" si="102"/>
        <v/>
      </c>
      <c r="H167" s="121" t="str">
        <f t="shared" si="103"/>
        <v/>
      </c>
      <c r="I167" s="121" t="str">
        <f t="shared" si="104"/>
        <v/>
      </c>
      <c r="J167" s="121" t="str">
        <f t="shared" si="105"/>
        <v>○</v>
      </c>
      <c r="K167" s="121" t="str">
        <f t="shared" si="106"/>
        <v>追試</v>
      </c>
      <c r="M167" s="107" t="s">
        <v>243</v>
      </c>
      <c r="N167" s="107" t="s">
        <v>258</v>
      </c>
    </row>
    <row r="168" spans="1:14" x14ac:dyDescent="0.4">
      <c r="B168" s="121" t="s">
        <v>248</v>
      </c>
      <c r="C168" s="121">
        <v>98</v>
      </c>
      <c r="D168" s="121">
        <v>21</v>
      </c>
      <c r="E168" s="121" t="str">
        <f t="shared" si="100"/>
        <v>合格</v>
      </c>
      <c r="F168" s="121" t="str">
        <f t="shared" si="101"/>
        <v/>
      </c>
      <c r="G168" s="121" t="str">
        <f t="shared" si="102"/>
        <v/>
      </c>
      <c r="H168" s="121" t="str">
        <f t="shared" si="103"/>
        <v/>
      </c>
      <c r="I168" s="121" t="str">
        <f t="shared" si="104"/>
        <v>○</v>
      </c>
      <c r="J168" s="121" t="str">
        <f t="shared" si="105"/>
        <v>○</v>
      </c>
      <c r="K168" s="121" t="str">
        <f t="shared" si="106"/>
        <v>追試</v>
      </c>
      <c r="M168" s="107" t="s">
        <v>244</v>
      </c>
      <c r="N168" s="107" t="s">
        <v>259</v>
      </c>
    </row>
    <row r="169" spans="1:14" x14ac:dyDescent="0.4">
      <c r="B169" s="121" t="s">
        <v>249</v>
      </c>
      <c r="C169" s="121">
        <v>21</v>
      </c>
      <c r="D169" s="121">
        <v>87</v>
      </c>
      <c r="E169" s="121" t="str">
        <f t="shared" si="100"/>
        <v>不合格</v>
      </c>
      <c r="F169" s="121" t="str">
        <f t="shared" si="101"/>
        <v>○</v>
      </c>
      <c r="G169" s="121" t="str">
        <f t="shared" si="102"/>
        <v/>
      </c>
      <c r="H169" s="121" t="str">
        <f t="shared" si="103"/>
        <v/>
      </c>
      <c r="I169" s="121" t="str">
        <f t="shared" si="104"/>
        <v>○</v>
      </c>
      <c r="J169" s="121" t="str">
        <f t="shared" si="105"/>
        <v/>
      </c>
      <c r="K169" s="121" t="str">
        <f t="shared" si="106"/>
        <v>優秀</v>
      </c>
    </row>
    <row r="170" spans="1:14" x14ac:dyDescent="0.4">
      <c r="B170" s="121" t="s">
        <v>250</v>
      </c>
      <c r="C170" s="121">
        <v>35</v>
      </c>
      <c r="D170" s="121">
        <v>38</v>
      </c>
      <c r="E170" s="121" t="str">
        <f t="shared" si="100"/>
        <v>不合格</v>
      </c>
      <c r="F170" s="121" t="str">
        <f t="shared" si="101"/>
        <v>○</v>
      </c>
      <c r="G170" s="121" t="str">
        <f t="shared" si="102"/>
        <v/>
      </c>
      <c r="H170" s="121" t="str">
        <f t="shared" si="103"/>
        <v/>
      </c>
      <c r="I170" s="121" t="str">
        <f t="shared" si="104"/>
        <v/>
      </c>
      <c r="J170" s="121" t="str">
        <f t="shared" si="105"/>
        <v/>
      </c>
      <c r="K170" s="121" t="str">
        <f t="shared" si="106"/>
        <v>追試</v>
      </c>
    </row>
    <row r="171" spans="1:14" x14ac:dyDescent="0.4">
      <c r="B171" s="121" t="s">
        <v>251</v>
      </c>
      <c r="C171" s="121">
        <v>48</v>
      </c>
      <c r="D171" s="121">
        <v>47</v>
      </c>
      <c r="E171" s="121" t="str">
        <f t="shared" si="100"/>
        <v>不合格</v>
      </c>
      <c r="F171" s="121" t="str">
        <f t="shared" si="101"/>
        <v/>
      </c>
      <c r="G171" s="121" t="str">
        <f t="shared" si="102"/>
        <v/>
      </c>
      <c r="H171" s="121" t="str">
        <f t="shared" si="103"/>
        <v/>
      </c>
      <c r="I171" s="121" t="str">
        <f t="shared" si="104"/>
        <v/>
      </c>
      <c r="J171" s="121" t="str">
        <f t="shared" si="105"/>
        <v/>
      </c>
      <c r="K171" s="121" t="str">
        <f t="shared" si="106"/>
        <v>追試</v>
      </c>
    </row>
    <row r="172" spans="1:14" x14ac:dyDescent="0.4">
      <c r="B172" s="121" t="s">
        <v>252</v>
      </c>
      <c r="C172" s="121">
        <v>78</v>
      </c>
      <c r="D172" s="121">
        <v>87</v>
      </c>
      <c r="E172" s="121" t="str">
        <f t="shared" si="100"/>
        <v>合格</v>
      </c>
      <c r="F172" s="121" t="str">
        <f t="shared" si="101"/>
        <v>○</v>
      </c>
      <c r="G172" s="121" t="str">
        <f t="shared" si="102"/>
        <v>○</v>
      </c>
      <c r="H172" s="121" t="str">
        <f t="shared" si="103"/>
        <v>○</v>
      </c>
      <c r="I172" s="121" t="str">
        <f t="shared" si="104"/>
        <v>○</v>
      </c>
      <c r="J172" s="121" t="str">
        <f t="shared" si="105"/>
        <v>○</v>
      </c>
      <c r="K172" s="121" t="str">
        <f t="shared" si="106"/>
        <v>優秀</v>
      </c>
    </row>
  </sheetData>
  <sheetProtection algorithmName="SHA-512" hashValue="197eEA6tdIU6F2W328azmm4J9BjLCZ6t9aU5bNfReIJF25u2Ay0FJF/sGHxNVquo9wcetH2Ok7zDjDbOzwyu+w==" saltValue="b+uenuVNfx9F1EtmpluYTw==" spinCount="100000" sheet="1" objects="1" scenarios="1" selectLockedCells="1" selectUnlockedCells="1"/>
  <mergeCells count="39">
    <mergeCell ref="E71:F71"/>
    <mergeCell ref="A48:A50"/>
    <mergeCell ref="A51:A53"/>
    <mergeCell ref="D56:F56"/>
    <mergeCell ref="G56:I56"/>
    <mergeCell ref="T34:T35"/>
    <mergeCell ref="U34:U35"/>
    <mergeCell ref="C48:C50"/>
    <mergeCell ref="C51:C53"/>
    <mergeCell ref="E70:F70"/>
    <mergeCell ref="J56:L56"/>
    <mergeCell ref="M56:O56"/>
    <mergeCell ref="P56:R56"/>
    <mergeCell ref="E34:G34"/>
    <mergeCell ref="H34:J34"/>
    <mergeCell ref="K34:M34"/>
    <mergeCell ref="N34:P34"/>
    <mergeCell ref="Q34:S34"/>
    <mergeCell ref="E72:F72"/>
    <mergeCell ref="E73:F73"/>
    <mergeCell ref="E74:F74"/>
    <mergeCell ref="E75:F75"/>
    <mergeCell ref="E76:F76"/>
    <mergeCell ref="A104:A118"/>
    <mergeCell ref="G102:G103"/>
    <mergeCell ref="H102:H103"/>
    <mergeCell ref="I102:I103"/>
    <mergeCell ref="J102:J103"/>
    <mergeCell ref="A102:A103"/>
    <mergeCell ref="B102:B103"/>
    <mergeCell ref="C102:D102"/>
    <mergeCell ref="E102:E103"/>
    <mergeCell ref="F102:F103"/>
    <mergeCell ref="B121:B122"/>
    <mergeCell ref="L102:L103"/>
    <mergeCell ref="M102:M103"/>
    <mergeCell ref="N102:N103"/>
    <mergeCell ref="O102:O103"/>
    <mergeCell ref="K102:K103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/>
  </sheetViews>
  <sheetFormatPr defaultRowHeight="18.75" x14ac:dyDescent="0.4"/>
  <cols>
    <col min="1" max="1" width="31.625" style="3" bestFit="1" customWidth="1"/>
    <col min="2" max="9" width="9" style="3"/>
    <col min="10" max="10" width="42.875" style="3" customWidth="1"/>
    <col min="11" max="16384" width="9" style="3"/>
  </cols>
  <sheetData>
    <row r="1" spans="1:10" x14ac:dyDescent="0.4">
      <c r="B1" s="3" t="s">
        <v>0</v>
      </c>
    </row>
    <row r="2" spans="1:10" ht="37.5" x14ac:dyDescent="0.4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12</v>
      </c>
      <c r="I2" s="5" t="s">
        <v>17</v>
      </c>
      <c r="J2" s="11" t="s">
        <v>18</v>
      </c>
    </row>
    <row r="3" spans="1:10" x14ac:dyDescent="0.4">
      <c r="A3" s="4" t="s">
        <v>7</v>
      </c>
      <c r="B3" s="6">
        <v>69</v>
      </c>
      <c r="C3" s="6">
        <v>74</v>
      </c>
      <c r="D3" s="6">
        <v>72</v>
      </c>
      <c r="E3" s="6">
        <v>87</v>
      </c>
      <c r="F3" s="6">
        <v>78</v>
      </c>
      <c r="G3" s="4"/>
      <c r="H3" s="6"/>
      <c r="I3" s="6"/>
      <c r="J3" s="12"/>
    </row>
    <row r="4" spans="1:10" x14ac:dyDescent="0.4">
      <c r="A4" s="4" t="s">
        <v>8</v>
      </c>
      <c r="B4" s="6">
        <v>69</v>
      </c>
      <c r="C4" s="6">
        <v>76</v>
      </c>
      <c r="D4" s="6">
        <v>64</v>
      </c>
      <c r="E4" s="6">
        <v>72</v>
      </c>
      <c r="F4" s="6">
        <v>84</v>
      </c>
      <c r="G4" s="4"/>
      <c r="H4" s="6"/>
      <c r="I4" s="6"/>
      <c r="J4" s="12"/>
    </row>
    <row r="5" spans="1:10" x14ac:dyDescent="0.4">
      <c r="A5" s="4" t="s">
        <v>9</v>
      </c>
      <c r="B5" s="6">
        <v>64</v>
      </c>
      <c r="C5" s="6">
        <v>55</v>
      </c>
      <c r="D5" s="6">
        <v>63</v>
      </c>
      <c r="E5" s="6">
        <v>59</v>
      </c>
      <c r="F5" s="6">
        <v>47</v>
      </c>
      <c r="G5" s="4"/>
      <c r="H5" s="6"/>
      <c r="I5" s="6"/>
      <c r="J5" s="12"/>
    </row>
    <row r="6" spans="1:10" x14ac:dyDescent="0.4">
      <c r="A6" s="4" t="s">
        <v>10</v>
      </c>
      <c r="B6" s="6">
        <v>45</v>
      </c>
      <c r="C6" s="6">
        <v>35</v>
      </c>
      <c r="D6" s="6">
        <v>52</v>
      </c>
      <c r="E6" s="6">
        <v>54</v>
      </c>
      <c r="F6" s="6">
        <v>32</v>
      </c>
      <c r="G6" s="4"/>
      <c r="H6" s="6"/>
      <c r="I6" s="6"/>
      <c r="J6" s="12"/>
    </row>
    <row r="7" spans="1:10" x14ac:dyDescent="0.4">
      <c r="A7" s="4" t="s">
        <v>11</v>
      </c>
      <c r="B7" s="6">
        <v>88</v>
      </c>
      <c r="C7" s="6">
        <v>84</v>
      </c>
      <c r="D7" s="6">
        <v>73</v>
      </c>
      <c r="E7" s="6">
        <v>91</v>
      </c>
      <c r="F7" s="6">
        <v>85</v>
      </c>
      <c r="G7" s="4"/>
      <c r="H7" s="6"/>
      <c r="I7" s="6"/>
      <c r="J7" s="12"/>
    </row>
    <row r="8" spans="1:10" x14ac:dyDescent="0.4">
      <c r="A8" s="4" t="s">
        <v>13</v>
      </c>
      <c r="B8" s="4"/>
      <c r="C8" s="4"/>
      <c r="D8" s="4"/>
      <c r="E8" s="4"/>
      <c r="F8" s="4"/>
      <c r="G8" s="9"/>
      <c r="H8" s="10"/>
      <c r="J8" s="3" t="s">
        <v>276</v>
      </c>
    </row>
    <row r="9" spans="1:10" x14ac:dyDescent="0.4">
      <c r="A9" s="4" t="s">
        <v>16</v>
      </c>
      <c r="B9" s="4"/>
      <c r="C9" s="4"/>
      <c r="D9" s="4"/>
      <c r="E9" s="4"/>
      <c r="F9" s="4"/>
      <c r="G9" s="9"/>
      <c r="H9" s="10"/>
    </row>
    <row r="10" spans="1:10" x14ac:dyDescent="0.4">
      <c r="A10" s="4" t="s">
        <v>14</v>
      </c>
      <c r="B10" s="4"/>
      <c r="C10" s="4"/>
      <c r="D10" s="4"/>
      <c r="E10" s="4"/>
      <c r="F10" s="4"/>
      <c r="G10" s="9"/>
      <c r="H10" s="10"/>
    </row>
    <row r="11" spans="1:10" ht="37.5" x14ac:dyDescent="0.4">
      <c r="A11" s="7" t="s">
        <v>15</v>
      </c>
      <c r="B11" s="4"/>
      <c r="C11" s="4"/>
      <c r="D11" s="4"/>
      <c r="E11" s="4"/>
      <c r="F11" s="4"/>
      <c r="G11" s="162" t="s">
        <v>273</v>
      </c>
      <c r="H11" s="10"/>
    </row>
    <row r="13" spans="1:10" x14ac:dyDescent="0.4">
      <c r="B13" s="3" t="s">
        <v>80</v>
      </c>
    </row>
    <row r="14" spans="1:10" x14ac:dyDescent="0.4">
      <c r="B14" s="61" t="s">
        <v>81</v>
      </c>
    </row>
    <row r="16" spans="1:10" x14ac:dyDescent="0.4">
      <c r="B16" s="3" t="s">
        <v>88</v>
      </c>
    </row>
    <row r="18" spans="1:10" x14ac:dyDescent="0.4">
      <c r="A18" s="3" t="s">
        <v>260</v>
      </c>
    </row>
    <row r="19" spans="1:10" ht="37.5" x14ac:dyDescent="0.4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5" t="s">
        <v>12</v>
      </c>
      <c r="I19" s="5" t="s">
        <v>17</v>
      </c>
      <c r="J19" s="11" t="s">
        <v>18</v>
      </c>
    </row>
    <row r="20" spans="1:10" x14ac:dyDescent="0.4">
      <c r="A20" s="4" t="s">
        <v>7</v>
      </c>
      <c r="B20" s="6">
        <v>69</v>
      </c>
      <c r="C20" s="6">
        <v>74</v>
      </c>
      <c r="D20" s="6">
        <v>72</v>
      </c>
      <c r="E20" s="6">
        <v>87</v>
      </c>
      <c r="F20" s="6">
        <v>78</v>
      </c>
      <c r="G20" s="4" t="str">
        <f>IF(G3="","-",IF(G3=正誤判定シート!G3,"○","×"))</f>
        <v>-</v>
      </c>
      <c r="H20" s="4" t="str">
        <f>IF(H3="","-",IF(H3=正誤判定シート!H3,"○","×"))</f>
        <v>-</v>
      </c>
      <c r="I20" s="4" t="str">
        <f>IF(I3="","-",IF(I3=正誤判定シート!I3,"○","×"))</f>
        <v>-</v>
      </c>
      <c r="J20" s="4" t="str">
        <f>IF(J3="","-",IF(J3=正誤判定シート!J3,"○","×"))</f>
        <v>-</v>
      </c>
    </row>
    <row r="21" spans="1:10" x14ac:dyDescent="0.4">
      <c r="A21" s="4" t="s">
        <v>8</v>
      </c>
      <c r="B21" s="6">
        <v>69</v>
      </c>
      <c r="C21" s="6">
        <v>76</v>
      </c>
      <c r="D21" s="6">
        <v>64</v>
      </c>
      <c r="E21" s="6">
        <v>72</v>
      </c>
      <c r="F21" s="6">
        <v>84</v>
      </c>
      <c r="G21" s="4" t="str">
        <f>IF(G4="","-",IF(G4=正誤判定シート!G4,"○","×"))</f>
        <v>-</v>
      </c>
      <c r="H21" s="4" t="str">
        <f>IF(H4="","-",IF(H4=正誤判定シート!H4,"○","×"))</f>
        <v>-</v>
      </c>
      <c r="I21" s="4" t="str">
        <f>IF(I4="","-",IF(I4=正誤判定シート!I4,"○","×"))</f>
        <v>-</v>
      </c>
      <c r="J21" s="4" t="str">
        <f>IF(J4="","-",IF(J4=正誤判定シート!J4,"○","×"))</f>
        <v>-</v>
      </c>
    </row>
    <row r="22" spans="1:10" x14ac:dyDescent="0.4">
      <c r="A22" s="4" t="s">
        <v>9</v>
      </c>
      <c r="B22" s="6">
        <v>64</v>
      </c>
      <c r="C22" s="6">
        <v>55</v>
      </c>
      <c r="D22" s="6">
        <v>63</v>
      </c>
      <c r="E22" s="6">
        <v>59</v>
      </c>
      <c r="F22" s="6">
        <v>47</v>
      </c>
      <c r="G22" s="4" t="str">
        <f>IF(G5="","-",IF(G5=正誤判定シート!G5,"○","×"))</f>
        <v>-</v>
      </c>
      <c r="H22" s="4" t="str">
        <f>IF(H5="","-",IF(H5=正誤判定シート!H5,"○","×"))</f>
        <v>-</v>
      </c>
      <c r="I22" s="4" t="str">
        <f>IF(I5="","-",IF(I5=正誤判定シート!I5,"○","×"))</f>
        <v>-</v>
      </c>
      <c r="J22" s="4" t="str">
        <f>IF(J5="","-",IF(J5=正誤判定シート!J5,"○","×"))</f>
        <v>-</v>
      </c>
    </row>
    <row r="23" spans="1:10" x14ac:dyDescent="0.4">
      <c r="A23" s="4" t="s">
        <v>10</v>
      </c>
      <c r="B23" s="6">
        <v>45</v>
      </c>
      <c r="C23" s="6">
        <v>35</v>
      </c>
      <c r="D23" s="6">
        <v>52</v>
      </c>
      <c r="E23" s="6">
        <v>54</v>
      </c>
      <c r="F23" s="6">
        <v>32</v>
      </c>
      <c r="G23" s="4" t="str">
        <f>IF(G6="","-",IF(G6=正誤判定シート!G6,"○","×"))</f>
        <v>-</v>
      </c>
      <c r="H23" s="4" t="str">
        <f>IF(H6="","-",IF(H6=正誤判定シート!H6,"○","×"))</f>
        <v>-</v>
      </c>
      <c r="I23" s="4" t="str">
        <f>IF(I6="","-",IF(I6=正誤判定シート!I6,"○","×"))</f>
        <v>-</v>
      </c>
      <c r="J23" s="4" t="str">
        <f>IF(J6="","-",IF(J6=正誤判定シート!J6,"○","×"))</f>
        <v>-</v>
      </c>
    </row>
    <row r="24" spans="1:10" x14ac:dyDescent="0.4">
      <c r="A24" s="4" t="s">
        <v>11</v>
      </c>
      <c r="B24" s="6">
        <v>88</v>
      </c>
      <c r="C24" s="6">
        <v>84</v>
      </c>
      <c r="D24" s="6">
        <v>73</v>
      </c>
      <c r="E24" s="6">
        <v>91</v>
      </c>
      <c r="F24" s="6">
        <v>85</v>
      </c>
      <c r="G24" s="4" t="str">
        <f>IF(G7="","-",IF(G7=正誤判定シート!G7,"○","×"))</f>
        <v>-</v>
      </c>
      <c r="H24" s="4" t="str">
        <f>IF(H7="","-",IF(H7=正誤判定シート!H7,"○","×"))</f>
        <v>-</v>
      </c>
      <c r="I24" s="4" t="str">
        <f>IF(I7="","-",IF(I7=正誤判定シート!I7,"○","×"))</f>
        <v>-</v>
      </c>
      <c r="J24" s="4" t="str">
        <f>IF(J7="","-",IF(J7=正誤判定シート!J7,"○","×"))</f>
        <v>-</v>
      </c>
    </row>
    <row r="25" spans="1:10" x14ac:dyDescent="0.4">
      <c r="A25" s="4" t="s">
        <v>13</v>
      </c>
      <c r="B25" s="4" t="str">
        <f>IF(B8="","-",IF(B8=正誤判定シート!B8,"○","×"))</f>
        <v>-</v>
      </c>
      <c r="C25" s="4" t="str">
        <f>IF(C8="","-",IF(C8=正誤判定シート!C8,"○","×"))</f>
        <v>-</v>
      </c>
      <c r="D25" s="4" t="str">
        <f>IF(D8="","-",IF(D8=正誤判定シート!D8,"○","×"))</f>
        <v>-</v>
      </c>
      <c r="E25" s="4" t="str">
        <f>IF(E8="","-",IF(E8=正誤判定シート!E8,"○","×"))</f>
        <v>-</v>
      </c>
      <c r="F25" s="4" t="str">
        <f>IF(F8="","-",IF(F8=正誤判定シート!F8,"○","×"))</f>
        <v>-</v>
      </c>
      <c r="G25" s="9"/>
      <c r="H25" s="10"/>
    </row>
    <row r="26" spans="1:10" x14ac:dyDescent="0.4">
      <c r="A26" s="4" t="s">
        <v>16</v>
      </c>
      <c r="B26" s="4" t="str">
        <f>IF(B9="","-",IF(B9=正誤判定シート!B9,"○","×"))</f>
        <v>-</v>
      </c>
      <c r="C26" s="4" t="str">
        <f>IF(C9="","-",IF(C9=正誤判定シート!C9,"○","×"))</f>
        <v>-</v>
      </c>
      <c r="D26" s="4" t="str">
        <f>IF(D9="","-",IF(D9=正誤判定シート!D9,"○","×"))</f>
        <v>-</v>
      </c>
      <c r="E26" s="4" t="str">
        <f>IF(E9="","-",IF(E9=正誤判定シート!E9,"○","×"))</f>
        <v>-</v>
      </c>
      <c r="F26" s="4" t="str">
        <f>IF(F9="","-",IF(F9=正誤判定シート!F9,"○","×"))</f>
        <v>-</v>
      </c>
      <c r="G26" s="9"/>
      <c r="H26" s="10"/>
    </row>
    <row r="27" spans="1:10" x14ac:dyDescent="0.4">
      <c r="A27" s="4" t="s">
        <v>14</v>
      </c>
      <c r="B27" s="4" t="str">
        <f>IF(B10="","-",IF(B10=正誤判定シート!B10,"○","×"))</f>
        <v>-</v>
      </c>
      <c r="C27" s="4" t="str">
        <f>IF(C10="","-",IF(C10=正誤判定シート!C10,"○","×"))</f>
        <v>-</v>
      </c>
      <c r="D27" s="4" t="str">
        <f>IF(D10="","-",IF(D10=正誤判定シート!D10,"○","×"))</f>
        <v>-</v>
      </c>
      <c r="E27" s="4" t="str">
        <f>IF(E10="","-",IF(E10=正誤判定シート!E10,"○","×"))</f>
        <v>-</v>
      </c>
      <c r="F27" s="4" t="str">
        <f>IF(F10="","-",IF(F10=正誤判定シート!F10,"○","×"))</f>
        <v>-</v>
      </c>
      <c r="G27" s="9"/>
      <c r="H27" s="10"/>
    </row>
    <row r="28" spans="1:10" ht="37.5" x14ac:dyDescent="0.4">
      <c r="A28" s="7" t="s">
        <v>15</v>
      </c>
      <c r="B28" s="4" t="str">
        <f>IF(B11="","-",IF(B11=正誤判定シート!B11,"○","×"))</f>
        <v>-</v>
      </c>
      <c r="C28" s="4" t="str">
        <f>IF(C11="","-",IF(C11=正誤判定シート!C11,"○","×"))</f>
        <v>-</v>
      </c>
      <c r="D28" s="4" t="str">
        <f>IF(D11="","-",IF(D11=正誤判定シート!D11,"○","×"))</f>
        <v>-</v>
      </c>
      <c r="E28" s="4" t="str">
        <f>IF(E11="","-",IF(E11=正誤判定シート!E11,"○","×"))</f>
        <v>-</v>
      </c>
      <c r="F28" s="4" t="str">
        <f>IF(F11="","-",IF(F11=正誤判定シート!F11,"○","×"))</f>
        <v>-</v>
      </c>
      <c r="G28" s="162" t="s">
        <v>277</v>
      </c>
      <c r="H28" s="10"/>
    </row>
  </sheetData>
  <phoneticPr fontId="3"/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/>
  </sheetViews>
  <sheetFormatPr defaultRowHeight="18.75" x14ac:dyDescent="0.4"/>
  <cols>
    <col min="2" max="2" width="25.25" bestFit="1" customWidth="1"/>
    <col min="4" max="4" width="10.5" bestFit="1" customWidth="1"/>
    <col min="6" max="6" width="9" style="1"/>
    <col min="8" max="8" width="10.5" bestFit="1" customWidth="1"/>
    <col min="9" max="9" width="11" bestFit="1" customWidth="1"/>
    <col min="10" max="10" width="5.25" bestFit="1" customWidth="1"/>
    <col min="11" max="11" width="7.125" bestFit="1" customWidth="1"/>
  </cols>
  <sheetData>
    <row r="1" spans="1:11" x14ac:dyDescent="0.4">
      <c r="A1" s="13" t="s">
        <v>19</v>
      </c>
      <c r="B1" s="13"/>
      <c r="C1" s="13"/>
      <c r="D1" s="13"/>
    </row>
    <row r="2" spans="1:11" x14ac:dyDescent="0.4">
      <c r="B2" s="14" t="s">
        <v>21</v>
      </c>
      <c r="C2" s="14" t="s">
        <v>22</v>
      </c>
      <c r="D2" s="14" t="s">
        <v>23</v>
      </c>
      <c r="E2" s="14" t="s">
        <v>20</v>
      </c>
      <c r="F2" s="19" t="s">
        <v>42</v>
      </c>
      <c r="H2" s="21" t="s">
        <v>37</v>
      </c>
      <c r="I2" s="18"/>
    </row>
    <row r="3" spans="1:11" x14ac:dyDescent="0.4">
      <c r="B3" s="15" t="s">
        <v>36</v>
      </c>
      <c r="C3" s="14" t="s">
        <v>25</v>
      </c>
      <c r="D3" s="16">
        <v>4328000</v>
      </c>
      <c r="E3" s="15"/>
      <c r="F3" s="20"/>
      <c r="H3" s="19" t="s">
        <v>38</v>
      </c>
      <c r="I3" s="20"/>
    </row>
    <row r="4" spans="1:11" x14ac:dyDescent="0.4">
      <c r="B4" s="15" t="s">
        <v>24</v>
      </c>
      <c r="C4" s="14" t="s">
        <v>25</v>
      </c>
      <c r="D4" s="16">
        <v>13380000</v>
      </c>
      <c r="E4" s="15"/>
      <c r="F4" s="20"/>
      <c r="H4" s="19" t="s">
        <v>39</v>
      </c>
      <c r="I4" s="20"/>
    </row>
    <row r="5" spans="1:11" x14ac:dyDescent="0.4">
      <c r="B5" s="15" t="s">
        <v>28</v>
      </c>
      <c r="C5" s="14" t="s">
        <v>25</v>
      </c>
      <c r="D5" s="16">
        <v>10873000</v>
      </c>
      <c r="E5" s="15"/>
      <c r="F5" s="20"/>
      <c r="H5" s="19" t="s">
        <v>40</v>
      </c>
      <c r="I5" s="20"/>
    </row>
    <row r="6" spans="1:11" x14ac:dyDescent="0.4">
      <c r="B6" s="15" t="s">
        <v>32</v>
      </c>
      <c r="C6" s="14" t="s">
        <v>27</v>
      </c>
      <c r="D6" s="16">
        <v>7997600</v>
      </c>
      <c r="E6" s="15"/>
      <c r="F6" s="20"/>
      <c r="H6" s="18"/>
      <c r="I6" s="18"/>
    </row>
    <row r="7" spans="1:11" x14ac:dyDescent="0.4">
      <c r="B7" s="15" t="s">
        <v>33</v>
      </c>
      <c r="C7" s="14" t="s">
        <v>25</v>
      </c>
      <c r="D7" s="16">
        <v>7681200</v>
      </c>
      <c r="E7" s="15"/>
      <c r="F7" s="20"/>
      <c r="H7" s="18"/>
      <c r="I7" s="18"/>
    </row>
    <row r="8" spans="1:11" x14ac:dyDescent="0.4">
      <c r="B8" s="15" t="s">
        <v>34</v>
      </c>
      <c r="C8" s="14" t="s">
        <v>27</v>
      </c>
      <c r="D8" s="16">
        <v>6912000</v>
      </c>
      <c r="E8" s="15"/>
      <c r="F8" s="20"/>
      <c r="H8" s="18" t="s">
        <v>41</v>
      </c>
      <c r="I8" s="18"/>
    </row>
    <row r="9" spans="1:11" x14ac:dyDescent="0.4">
      <c r="B9" s="15" t="s">
        <v>31</v>
      </c>
      <c r="C9" s="14" t="s">
        <v>30</v>
      </c>
      <c r="D9" s="16">
        <v>8448000</v>
      </c>
      <c r="E9" s="15"/>
      <c r="F9" s="20"/>
      <c r="H9" s="19" t="s">
        <v>38</v>
      </c>
      <c r="I9" s="20"/>
    </row>
    <row r="10" spans="1:11" x14ac:dyDescent="0.4">
      <c r="B10" s="15" t="s">
        <v>26</v>
      </c>
      <c r="C10" s="14" t="s">
        <v>27</v>
      </c>
      <c r="D10" s="16">
        <v>11250000</v>
      </c>
      <c r="E10" s="15"/>
      <c r="F10" s="20"/>
      <c r="H10" s="19" t="s">
        <v>39</v>
      </c>
      <c r="I10" s="20"/>
    </row>
    <row r="11" spans="1:11" x14ac:dyDescent="0.4">
      <c r="B11" s="15" t="s">
        <v>29</v>
      </c>
      <c r="C11" s="14" t="s">
        <v>30</v>
      </c>
      <c r="D11" s="16">
        <v>9552000</v>
      </c>
      <c r="E11" s="15"/>
      <c r="F11" s="20"/>
      <c r="H11" s="19" t="s">
        <v>40</v>
      </c>
      <c r="I11" s="20"/>
    </row>
    <row r="12" spans="1:11" x14ac:dyDescent="0.4">
      <c r="B12" s="15" t="s">
        <v>35</v>
      </c>
      <c r="C12" s="14" t="s">
        <v>25</v>
      </c>
      <c r="D12" s="16">
        <v>5824600</v>
      </c>
      <c r="E12" s="15"/>
      <c r="F12" s="20"/>
    </row>
    <row r="13" spans="1:11" x14ac:dyDescent="0.4">
      <c r="H13" s="17" t="s">
        <v>42</v>
      </c>
    </row>
    <row r="14" spans="1:11" x14ac:dyDescent="0.4">
      <c r="B14" s="163" t="s">
        <v>274</v>
      </c>
      <c r="H14" s="24" t="s">
        <v>53</v>
      </c>
      <c r="J14" s="2" t="s">
        <v>54</v>
      </c>
      <c r="K14" s="2" t="s">
        <v>55</v>
      </c>
    </row>
    <row r="15" spans="1:11" x14ac:dyDescent="0.4">
      <c r="B15" s="163" t="s">
        <v>275</v>
      </c>
      <c r="H15" s="22">
        <v>0</v>
      </c>
      <c r="I15" s="23" t="s">
        <v>43</v>
      </c>
      <c r="J15" s="2" t="s">
        <v>48</v>
      </c>
      <c r="K15" s="2"/>
    </row>
    <row r="16" spans="1:11" x14ac:dyDescent="0.4">
      <c r="H16" s="22">
        <v>5000000</v>
      </c>
      <c r="I16" s="23" t="s">
        <v>44</v>
      </c>
      <c r="J16" s="2" t="s">
        <v>49</v>
      </c>
      <c r="K16" s="2"/>
    </row>
    <row r="17" spans="2:11" x14ac:dyDescent="0.4">
      <c r="H17" s="22">
        <v>7000000</v>
      </c>
      <c r="I17" s="23" t="s">
        <v>45</v>
      </c>
      <c r="J17" s="2" t="s">
        <v>50</v>
      </c>
      <c r="K17" s="2"/>
    </row>
    <row r="18" spans="2:11" x14ac:dyDescent="0.4">
      <c r="H18" s="22">
        <v>9000000</v>
      </c>
      <c r="I18" s="23" t="s">
        <v>46</v>
      </c>
      <c r="J18" s="2" t="s">
        <v>51</v>
      </c>
      <c r="K18" s="2"/>
    </row>
    <row r="19" spans="2:11" x14ac:dyDescent="0.4">
      <c r="H19" s="22">
        <v>11000000</v>
      </c>
      <c r="I19" s="23" t="s">
        <v>47</v>
      </c>
      <c r="J19" s="2" t="s">
        <v>52</v>
      </c>
      <c r="K19" s="2"/>
    </row>
    <row r="20" spans="2:11" x14ac:dyDescent="0.4">
      <c r="H20" s="25">
        <v>1</v>
      </c>
      <c r="I20">
        <v>2</v>
      </c>
      <c r="J20">
        <v>3</v>
      </c>
    </row>
    <row r="22" spans="2:11" x14ac:dyDescent="0.4">
      <c r="B22" t="s">
        <v>260</v>
      </c>
    </row>
    <row r="23" spans="2:11" x14ac:dyDescent="0.4">
      <c r="B23" s="19" t="s">
        <v>21</v>
      </c>
      <c r="C23" s="19" t="s">
        <v>22</v>
      </c>
      <c r="D23" s="19" t="s">
        <v>23</v>
      </c>
      <c r="E23" s="19" t="s">
        <v>20</v>
      </c>
      <c r="F23" s="19" t="s">
        <v>42</v>
      </c>
      <c r="G23" s="1"/>
      <c r="H23" s="21" t="s">
        <v>37</v>
      </c>
      <c r="I23" s="18"/>
      <c r="J23" s="1"/>
      <c r="K23" s="1"/>
    </row>
    <row r="24" spans="2:11" x14ac:dyDescent="0.4">
      <c r="B24" s="20" t="s">
        <v>36</v>
      </c>
      <c r="C24" s="19" t="s">
        <v>25</v>
      </c>
      <c r="D24" s="16">
        <v>4328000</v>
      </c>
      <c r="E24" s="4" t="str">
        <f>IF(E3="","-",IF(E3=正誤判定シート!D15,"○","×"))</f>
        <v>-</v>
      </c>
      <c r="F24" s="4" t="str">
        <f>IF(F3="","-",IF(F3=正誤判定シート!E15,"○","×"))</f>
        <v>-</v>
      </c>
      <c r="G24" s="1"/>
      <c r="H24" s="19" t="s">
        <v>38</v>
      </c>
      <c r="I24" s="4" t="str">
        <f>IF(I3="","-",IF(I3=正誤判定シート!H15,"○","×"))</f>
        <v>-</v>
      </c>
      <c r="J24" s="1"/>
      <c r="K24" s="1"/>
    </row>
    <row r="25" spans="2:11" x14ac:dyDescent="0.4">
      <c r="B25" s="20" t="s">
        <v>24</v>
      </c>
      <c r="C25" s="19" t="s">
        <v>25</v>
      </c>
      <c r="D25" s="16">
        <v>13380000</v>
      </c>
      <c r="E25" s="4" t="str">
        <f>IF(E4="","-",IF(E4=正誤判定シート!D16,"○","×"))</f>
        <v>-</v>
      </c>
      <c r="F25" s="4" t="str">
        <f>IF(F4="","-",IF(F4=正誤判定シート!E16,"○","×"))</f>
        <v>-</v>
      </c>
      <c r="G25" s="1"/>
      <c r="H25" s="19" t="s">
        <v>39</v>
      </c>
      <c r="I25" s="4" t="str">
        <f>IF(I4="","-",IF(I4=正誤判定シート!H16,"○","×"))</f>
        <v>-</v>
      </c>
      <c r="J25" s="1"/>
      <c r="K25" s="1"/>
    </row>
    <row r="26" spans="2:11" x14ac:dyDescent="0.4">
      <c r="B26" s="20" t="s">
        <v>28</v>
      </c>
      <c r="C26" s="19" t="s">
        <v>25</v>
      </c>
      <c r="D26" s="16">
        <v>10873000</v>
      </c>
      <c r="E26" s="4" t="str">
        <f>IF(E5="","-",IF(E5=正誤判定シート!D17,"○","×"))</f>
        <v>-</v>
      </c>
      <c r="F26" s="4" t="str">
        <f>IF(F5="","-",IF(F5=正誤判定シート!E17,"○","×"))</f>
        <v>-</v>
      </c>
      <c r="G26" s="1"/>
      <c r="H26" s="19" t="s">
        <v>40</v>
      </c>
      <c r="I26" s="4" t="str">
        <f>IF(I5="","-",IF(I5=正誤判定シート!H17,"○","×"))</f>
        <v>-</v>
      </c>
      <c r="J26" s="1"/>
      <c r="K26" s="1"/>
    </row>
    <row r="27" spans="2:11" x14ac:dyDescent="0.4">
      <c r="B27" s="20" t="s">
        <v>32</v>
      </c>
      <c r="C27" s="19" t="s">
        <v>27</v>
      </c>
      <c r="D27" s="16">
        <v>7997600</v>
      </c>
      <c r="E27" s="4" t="str">
        <f>IF(E6="","-",IF(E6=正誤判定シート!D18,"○","×"))</f>
        <v>-</v>
      </c>
      <c r="F27" s="4" t="str">
        <f>IF(F6="","-",IF(F6=正誤判定シート!E18,"○","×"))</f>
        <v>-</v>
      </c>
      <c r="G27" s="1"/>
      <c r="H27" s="18"/>
      <c r="I27" s="18"/>
      <c r="J27" s="1"/>
      <c r="K27" s="1"/>
    </row>
    <row r="28" spans="2:11" x14ac:dyDescent="0.4">
      <c r="B28" s="20" t="s">
        <v>33</v>
      </c>
      <c r="C28" s="19" t="s">
        <v>25</v>
      </c>
      <c r="D28" s="16">
        <v>7681200</v>
      </c>
      <c r="E28" s="4" t="str">
        <f>IF(E7="","-",IF(E7=正誤判定シート!D19,"○","×"))</f>
        <v>-</v>
      </c>
      <c r="F28" s="4" t="str">
        <f>IF(F7="","-",IF(F7=正誤判定シート!E19,"○","×"))</f>
        <v>-</v>
      </c>
      <c r="G28" s="1"/>
      <c r="H28" s="18"/>
      <c r="I28" s="18"/>
      <c r="J28" s="1"/>
      <c r="K28" s="1"/>
    </row>
    <row r="29" spans="2:11" x14ac:dyDescent="0.4">
      <c r="B29" s="20" t="s">
        <v>34</v>
      </c>
      <c r="C29" s="19" t="s">
        <v>27</v>
      </c>
      <c r="D29" s="16">
        <v>6912000</v>
      </c>
      <c r="E29" s="4" t="str">
        <f>IF(E8="","-",IF(E8=正誤判定シート!D20,"○","×"))</f>
        <v>-</v>
      </c>
      <c r="F29" s="4" t="str">
        <f>IF(F8="","-",IF(F8=正誤判定シート!E20,"○","×"))</f>
        <v>-</v>
      </c>
      <c r="G29" s="1"/>
      <c r="H29" s="18" t="s">
        <v>41</v>
      </c>
      <c r="I29" s="18"/>
      <c r="J29" s="1"/>
      <c r="K29" s="1"/>
    </row>
    <row r="30" spans="2:11" x14ac:dyDescent="0.4">
      <c r="B30" s="20" t="s">
        <v>31</v>
      </c>
      <c r="C30" s="19" t="s">
        <v>30</v>
      </c>
      <c r="D30" s="16">
        <v>8448000</v>
      </c>
      <c r="E30" s="4" t="str">
        <f>IF(E9="","-",IF(E9=正誤判定シート!D21,"○","×"))</f>
        <v>-</v>
      </c>
      <c r="F30" s="4" t="str">
        <f>IF(F9="","-",IF(F9=正誤判定シート!E21,"○","×"))</f>
        <v>-</v>
      </c>
      <c r="G30" s="1"/>
      <c r="H30" s="19" t="s">
        <v>38</v>
      </c>
      <c r="I30" s="4" t="str">
        <f>IF(I9="","-",IF(I9=正誤判定シート!H21,"○","×"))</f>
        <v>-</v>
      </c>
      <c r="J30" s="1"/>
      <c r="K30" s="1"/>
    </row>
    <row r="31" spans="2:11" x14ac:dyDescent="0.4">
      <c r="B31" s="20" t="s">
        <v>26</v>
      </c>
      <c r="C31" s="19" t="s">
        <v>27</v>
      </c>
      <c r="D31" s="16">
        <v>11250000</v>
      </c>
      <c r="E31" s="4" t="str">
        <f>IF(E10="","-",IF(E10=正誤判定シート!D22,"○","×"))</f>
        <v>-</v>
      </c>
      <c r="F31" s="4" t="str">
        <f>IF(F10="","-",IF(F10=正誤判定シート!E22,"○","×"))</f>
        <v>-</v>
      </c>
      <c r="G31" s="1"/>
      <c r="H31" s="19" t="s">
        <v>39</v>
      </c>
      <c r="I31" s="4" t="str">
        <f>IF(I10="","-",IF(I10=正誤判定シート!H22,"○","×"))</f>
        <v>-</v>
      </c>
      <c r="J31" s="1"/>
      <c r="K31" s="1"/>
    </row>
    <row r="32" spans="2:11" x14ac:dyDescent="0.4">
      <c r="B32" s="20" t="s">
        <v>29</v>
      </c>
      <c r="C32" s="19" t="s">
        <v>30</v>
      </c>
      <c r="D32" s="16">
        <v>9552000</v>
      </c>
      <c r="E32" s="4" t="str">
        <f>IF(E11="","-",IF(E11=正誤判定シート!D23,"○","×"))</f>
        <v>-</v>
      </c>
      <c r="F32" s="4" t="str">
        <f>IF(F11="","-",IF(F11=正誤判定シート!E23,"○","×"))</f>
        <v>-</v>
      </c>
      <c r="G32" s="1"/>
      <c r="H32" s="19" t="s">
        <v>40</v>
      </c>
      <c r="I32" s="4" t="str">
        <f>IF(I11="","-",IF(I11=正誤判定シート!H23,"○","×"))</f>
        <v>-</v>
      </c>
      <c r="J32" s="1"/>
      <c r="K32" s="1"/>
    </row>
    <row r="33" spans="2:11" x14ac:dyDescent="0.4">
      <c r="B33" s="20" t="s">
        <v>35</v>
      </c>
      <c r="C33" s="19" t="s">
        <v>25</v>
      </c>
      <c r="D33" s="16">
        <v>5824600</v>
      </c>
      <c r="E33" s="4" t="str">
        <f>IF(E12="","-",IF(E12=正誤判定シート!D24,"○","×"))</f>
        <v>-</v>
      </c>
      <c r="F33" s="4" t="str">
        <f>IF(F12="","-",IF(F12=正誤判定シート!E24,"○","×"))</f>
        <v>-</v>
      </c>
      <c r="G33" s="1"/>
      <c r="H33" s="1"/>
      <c r="I33" s="1"/>
      <c r="J33" s="1"/>
      <c r="K33" s="1"/>
    </row>
    <row r="34" spans="2:11" x14ac:dyDescent="0.4">
      <c r="B34" s="1"/>
      <c r="C34" s="1"/>
      <c r="D34" s="1"/>
      <c r="E34" s="1"/>
      <c r="G34" s="1"/>
      <c r="H34" s="17" t="s">
        <v>42</v>
      </c>
      <c r="I34" s="1"/>
      <c r="J34" s="1"/>
      <c r="K34" s="1"/>
    </row>
    <row r="35" spans="2:11" x14ac:dyDescent="0.4">
      <c r="B35" s="1"/>
      <c r="C35" s="1"/>
      <c r="D35" s="1"/>
      <c r="E35" s="1"/>
      <c r="G35" s="1"/>
      <c r="H35" s="24" t="s">
        <v>53</v>
      </c>
      <c r="I35" s="1"/>
      <c r="J35" s="2" t="s">
        <v>54</v>
      </c>
      <c r="K35" s="2" t="s">
        <v>55</v>
      </c>
    </row>
    <row r="36" spans="2:11" x14ac:dyDescent="0.4">
      <c r="B36" s="1"/>
      <c r="C36" s="1"/>
      <c r="D36" s="1"/>
      <c r="E36" s="1"/>
      <c r="G36" s="1"/>
      <c r="H36" s="22">
        <v>0</v>
      </c>
      <c r="I36" s="23" t="s">
        <v>43</v>
      </c>
      <c r="J36" s="2" t="s">
        <v>48</v>
      </c>
      <c r="K36" s="4" t="str">
        <f>IF(K15="","-",IF(K15=正誤判定シート!J27,"○","×"))</f>
        <v>-</v>
      </c>
    </row>
    <row r="37" spans="2:11" x14ac:dyDescent="0.4">
      <c r="B37" s="1"/>
      <c r="C37" s="1"/>
      <c r="D37" s="1"/>
      <c r="E37" s="1"/>
      <c r="G37" s="1"/>
      <c r="H37" s="22">
        <v>5000000</v>
      </c>
      <c r="I37" s="23" t="s">
        <v>44</v>
      </c>
      <c r="J37" s="2" t="s">
        <v>49</v>
      </c>
      <c r="K37" s="4" t="str">
        <f>IF(K16="","-",IF(K16=正誤判定シート!J28,"○","×"))</f>
        <v>-</v>
      </c>
    </row>
    <row r="38" spans="2:11" x14ac:dyDescent="0.4">
      <c r="B38" s="1"/>
      <c r="C38" s="1"/>
      <c r="D38" s="1"/>
      <c r="E38" s="1"/>
      <c r="G38" s="1"/>
      <c r="H38" s="22">
        <v>7000000</v>
      </c>
      <c r="I38" s="23" t="s">
        <v>45</v>
      </c>
      <c r="J38" s="2" t="s">
        <v>50</v>
      </c>
      <c r="K38" s="4" t="str">
        <f>IF(K17="","-",IF(K17=正誤判定シート!J29,"○","×"))</f>
        <v>-</v>
      </c>
    </row>
    <row r="39" spans="2:11" x14ac:dyDescent="0.4">
      <c r="B39" s="1"/>
      <c r="C39" s="1"/>
      <c r="D39" s="1"/>
      <c r="E39" s="1"/>
      <c r="G39" s="1"/>
      <c r="H39" s="22">
        <v>9000000</v>
      </c>
      <c r="I39" s="23" t="s">
        <v>46</v>
      </c>
      <c r="J39" s="2" t="s">
        <v>51</v>
      </c>
      <c r="K39" s="4" t="str">
        <f>IF(K18="","-",IF(K18=正誤判定シート!J30,"○","×"))</f>
        <v>-</v>
      </c>
    </row>
    <row r="40" spans="2:11" x14ac:dyDescent="0.4">
      <c r="B40" s="1"/>
      <c r="C40" s="1"/>
      <c r="D40" s="1"/>
      <c r="E40" s="1"/>
      <c r="G40" s="1"/>
      <c r="H40" s="22">
        <v>11000000</v>
      </c>
      <c r="I40" s="23" t="s">
        <v>47</v>
      </c>
      <c r="J40" s="2" t="s">
        <v>52</v>
      </c>
      <c r="K40" s="4" t="str">
        <f>IF(K19="","-",IF(K19=正誤判定シート!J31,"○","×"))</f>
        <v>-</v>
      </c>
    </row>
  </sheetData>
  <sortState ref="B3:E12">
    <sortCondition ref="B3:B12"/>
  </sortState>
  <phoneticPr fontId="3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workbookViewId="0"/>
  </sheetViews>
  <sheetFormatPr defaultRowHeight="18.75" x14ac:dyDescent="0.4"/>
  <cols>
    <col min="1" max="1" width="11" style="1" bestFit="1" customWidth="1"/>
    <col min="2" max="3" width="6.375" customWidth="1"/>
    <col min="4" max="5" width="6.375" style="1" customWidth="1"/>
    <col min="6" max="6" width="6.375" customWidth="1"/>
    <col min="7" max="8" width="6.375" style="1" customWidth="1"/>
    <col min="9" max="9" width="6.375" customWidth="1"/>
    <col min="10" max="11" width="6.375" style="1" customWidth="1"/>
    <col min="12" max="12" width="6.375" customWidth="1"/>
    <col min="13" max="14" width="6.375" style="1" customWidth="1"/>
    <col min="15" max="15" width="6.375" customWidth="1"/>
    <col min="16" max="17" width="6.375" style="1" customWidth="1"/>
    <col min="18" max="18" width="6.375" customWidth="1"/>
    <col min="19" max="19" width="11.625" customWidth="1"/>
  </cols>
  <sheetData>
    <row r="1" spans="1:19" s="1" customFormat="1" ht="19.5" thickBot="1" x14ac:dyDescent="0.45">
      <c r="A1" s="1" t="s">
        <v>228</v>
      </c>
      <c r="C1" s="1" t="s">
        <v>229</v>
      </c>
    </row>
    <row r="2" spans="1:19" x14ac:dyDescent="0.4">
      <c r="C2" s="174" t="s">
        <v>7</v>
      </c>
      <c r="D2" s="175"/>
      <c r="E2" s="176"/>
      <c r="F2" s="174" t="s">
        <v>8</v>
      </c>
      <c r="G2" s="175"/>
      <c r="H2" s="176"/>
      <c r="I2" s="174" t="s">
        <v>9</v>
      </c>
      <c r="J2" s="175"/>
      <c r="K2" s="176"/>
      <c r="L2" s="174" t="s">
        <v>10</v>
      </c>
      <c r="M2" s="175"/>
      <c r="N2" s="176"/>
      <c r="O2" s="174" t="s">
        <v>11</v>
      </c>
      <c r="P2" s="175"/>
      <c r="Q2" s="176"/>
      <c r="R2" s="168" t="s">
        <v>75</v>
      </c>
      <c r="S2" s="170" t="s">
        <v>76</v>
      </c>
    </row>
    <row r="3" spans="1:19" ht="19.5" thickBot="1" x14ac:dyDescent="0.45">
      <c r="A3" s="37" t="s">
        <v>63</v>
      </c>
      <c r="B3" s="38" t="s">
        <v>64</v>
      </c>
      <c r="C3" s="39" t="s">
        <v>77</v>
      </c>
      <c r="D3" s="8" t="s">
        <v>54</v>
      </c>
      <c r="E3" s="40" t="s">
        <v>78</v>
      </c>
      <c r="F3" s="39" t="s">
        <v>77</v>
      </c>
      <c r="G3" s="8" t="s">
        <v>54</v>
      </c>
      <c r="H3" s="40" t="s">
        <v>78</v>
      </c>
      <c r="I3" s="39" t="s">
        <v>77</v>
      </c>
      <c r="J3" s="8" t="s">
        <v>54</v>
      </c>
      <c r="K3" s="40" t="s">
        <v>78</v>
      </c>
      <c r="L3" s="39" t="s">
        <v>77</v>
      </c>
      <c r="M3" s="8" t="s">
        <v>54</v>
      </c>
      <c r="N3" s="40" t="s">
        <v>78</v>
      </c>
      <c r="O3" s="39" t="s">
        <v>77</v>
      </c>
      <c r="P3" s="8" t="s">
        <v>54</v>
      </c>
      <c r="Q3" s="40" t="s">
        <v>78</v>
      </c>
      <c r="R3" s="169"/>
      <c r="S3" s="171"/>
    </row>
    <row r="4" spans="1:19" x14ac:dyDescent="0.4">
      <c r="A4" s="45" t="s">
        <v>56</v>
      </c>
      <c r="B4" s="46" t="s">
        <v>57</v>
      </c>
      <c r="C4" s="47">
        <v>69</v>
      </c>
      <c r="D4" s="48"/>
      <c r="E4" s="49"/>
      <c r="F4" s="47">
        <v>69</v>
      </c>
      <c r="G4" s="48"/>
      <c r="H4" s="49"/>
      <c r="I4" s="47">
        <v>64</v>
      </c>
      <c r="J4" s="48"/>
      <c r="K4" s="49"/>
      <c r="L4" s="47">
        <v>45</v>
      </c>
      <c r="M4" s="48"/>
      <c r="N4" s="49"/>
      <c r="O4" s="47">
        <v>88</v>
      </c>
      <c r="P4" s="48"/>
      <c r="Q4" s="49"/>
      <c r="R4" s="50"/>
      <c r="S4" s="51"/>
    </row>
    <row r="5" spans="1:19" x14ac:dyDescent="0.4">
      <c r="A5" s="30" t="s">
        <v>58</v>
      </c>
      <c r="B5" s="28" t="s">
        <v>57</v>
      </c>
      <c r="C5" s="31">
        <v>74</v>
      </c>
      <c r="D5" s="6"/>
      <c r="E5" s="32"/>
      <c r="F5" s="31">
        <v>76</v>
      </c>
      <c r="G5" s="6"/>
      <c r="H5" s="32"/>
      <c r="I5" s="31">
        <v>55</v>
      </c>
      <c r="J5" s="6"/>
      <c r="K5" s="32"/>
      <c r="L5" s="31">
        <v>35</v>
      </c>
      <c r="M5" s="6"/>
      <c r="N5" s="32"/>
      <c r="O5" s="31">
        <v>84</v>
      </c>
      <c r="P5" s="6"/>
      <c r="Q5" s="32"/>
      <c r="R5" s="23"/>
      <c r="S5" s="33"/>
    </row>
    <row r="6" spans="1:19" x14ac:dyDescent="0.4">
      <c r="A6" s="30" t="s">
        <v>59</v>
      </c>
      <c r="B6" s="28" t="s">
        <v>60</v>
      </c>
      <c r="C6" s="31">
        <v>72</v>
      </c>
      <c r="D6" s="6"/>
      <c r="E6" s="32"/>
      <c r="F6" s="31">
        <v>64</v>
      </c>
      <c r="G6" s="6"/>
      <c r="H6" s="32"/>
      <c r="I6" s="31">
        <v>63</v>
      </c>
      <c r="J6" s="6"/>
      <c r="K6" s="32"/>
      <c r="L6" s="31">
        <v>52</v>
      </c>
      <c r="M6" s="6"/>
      <c r="N6" s="32"/>
      <c r="O6" s="31">
        <v>73</v>
      </c>
      <c r="P6" s="6"/>
      <c r="Q6" s="32"/>
      <c r="R6" s="23"/>
      <c r="S6" s="33"/>
    </row>
    <row r="7" spans="1:19" x14ac:dyDescent="0.4">
      <c r="A7" s="30" t="s">
        <v>61</v>
      </c>
      <c r="B7" s="28" t="s">
        <v>60</v>
      </c>
      <c r="C7" s="31">
        <v>87</v>
      </c>
      <c r="D7" s="6"/>
      <c r="E7" s="32"/>
      <c r="F7" s="31">
        <v>72</v>
      </c>
      <c r="G7" s="6"/>
      <c r="H7" s="32"/>
      <c r="I7" s="31">
        <v>59</v>
      </c>
      <c r="J7" s="6"/>
      <c r="K7" s="32"/>
      <c r="L7" s="31">
        <v>54</v>
      </c>
      <c r="M7" s="6"/>
      <c r="N7" s="32"/>
      <c r="O7" s="31">
        <v>91</v>
      </c>
      <c r="P7" s="6"/>
      <c r="Q7" s="32"/>
      <c r="R7" s="23"/>
      <c r="S7" s="33"/>
    </row>
    <row r="8" spans="1:19" x14ac:dyDescent="0.4">
      <c r="A8" s="30" t="s">
        <v>62</v>
      </c>
      <c r="B8" s="28" t="s">
        <v>57</v>
      </c>
      <c r="C8" s="31">
        <v>78</v>
      </c>
      <c r="D8" s="6"/>
      <c r="E8" s="32"/>
      <c r="F8" s="31">
        <v>84</v>
      </c>
      <c r="G8" s="6"/>
      <c r="H8" s="32"/>
      <c r="I8" s="31">
        <v>47</v>
      </c>
      <c r="J8" s="6"/>
      <c r="K8" s="32"/>
      <c r="L8" s="31">
        <v>32</v>
      </c>
      <c r="M8" s="6"/>
      <c r="N8" s="32"/>
      <c r="O8" s="31">
        <v>85</v>
      </c>
      <c r="P8" s="6"/>
      <c r="Q8" s="32"/>
      <c r="R8" s="23"/>
      <c r="S8" s="33"/>
    </row>
    <row r="9" spans="1:19" x14ac:dyDescent="0.4">
      <c r="A9" s="30" t="s">
        <v>65</v>
      </c>
      <c r="B9" s="28" t="s">
        <v>60</v>
      </c>
      <c r="C9" s="30">
        <v>53</v>
      </c>
      <c r="D9" s="2"/>
      <c r="E9" s="33"/>
      <c r="F9" s="30">
        <v>54</v>
      </c>
      <c r="G9" s="2"/>
      <c r="H9" s="33"/>
      <c r="I9" s="30">
        <v>58</v>
      </c>
      <c r="J9" s="2"/>
      <c r="K9" s="33"/>
      <c r="L9" s="30">
        <v>61</v>
      </c>
      <c r="M9" s="2"/>
      <c r="N9" s="33"/>
      <c r="O9" s="30">
        <v>60</v>
      </c>
      <c r="P9" s="2"/>
      <c r="Q9" s="33"/>
      <c r="R9" s="23"/>
      <c r="S9" s="33"/>
    </row>
    <row r="10" spans="1:19" x14ac:dyDescent="0.4">
      <c r="A10" s="30" t="s">
        <v>66</v>
      </c>
      <c r="B10" s="28" t="s">
        <v>60</v>
      </c>
      <c r="C10" s="30">
        <v>43</v>
      </c>
      <c r="D10" s="2"/>
      <c r="E10" s="33"/>
      <c r="F10" s="30">
        <v>45</v>
      </c>
      <c r="G10" s="2"/>
      <c r="H10" s="33"/>
      <c r="I10" s="30">
        <v>47</v>
      </c>
      <c r="J10" s="2"/>
      <c r="K10" s="33"/>
      <c r="L10" s="30">
        <v>50</v>
      </c>
      <c r="M10" s="2"/>
      <c r="N10" s="33"/>
      <c r="O10" s="30">
        <v>48</v>
      </c>
      <c r="P10" s="2"/>
      <c r="Q10" s="33"/>
      <c r="R10" s="23"/>
      <c r="S10" s="33"/>
    </row>
    <row r="11" spans="1:19" x14ac:dyDescent="0.4">
      <c r="A11" s="30" t="s">
        <v>67</v>
      </c>
      <c r="B11" s="28" t="s">
        <v>57</v>
      </c>
      <c r="C11" s="30">
        <v>42</v>
      </c>
      <c r="D11" s="2"/>
      <c r="E11" s="33"/>
      <c r="F11" s="30">
        <v>47</v>
      </c>
      <c r="G11" s="2"/>
      <c r="H11" s="33"/>
      <c r="I11" s="30">
        <v>44</v>
      </c>
      <c r="J11" s="2"/>
      <c r="K11" s="33"/>
      <c r="L11" s="30">
        <v>49</v>
      </c>
      <c r="M11" s="2"/>
      <c r="N11" s="33"/>
      <c r="O11" s="30">
        <v>48</v>
      </c>
      <c r="P11" s="2"/>
      <c r="Q11" s="33"/>
      <c r="R11" s="23"/>
      <c r="S11" s="33"/>
    </row>
    <row r="12" spans="1:19" x14ac:dyDescent="0.4">
      <c r="A12" s="30" t="s">
        <v>68</v>
      </c>
      <c r="B12" s="28" t="s">
        <v>60</v>
      </c>
      <c r="C12" s="30">
        <v>38</v>
      </c>
      <c r="D12" s="2"/>
      <c r="E12" s="33"/>
      <c r="F12" s="30">
        <v>48</v>
      </c>
      <c r="G12" s="2"/>
      <c r="H12" s="33"/>
      <c r="I12" s="30">
        <v>47</v>
      </c>
      <c r="J12" s="2"/>
      <c r="K12" s="33"/>
      <c r="L12" s="30">
        <v>51</v>
      </c>
      <c r="M12" s="2"/>
      <c r="N12" s="33"/>
      <c r="O12" s="30">
        <v>46</v>
      </c>
      <c r="P12" s="2"/>
      <c r="Q12" s="33"/>
      <c r="R12" s="23"/>
      <c r="S12" s="33"/>
    </row>
    <row r="13" spans="1:19" x14ac:dyDescent="0.4">
      <c r="A13" s="30" t="s">
        <v>69</v>
      </c>
      <c r="B13" s="28" t="s">
        <v>57</v>
      </c>
      <c r="C13" s="30">
        <v>46</v>
      </c>
      <c r="D13" s="2"/>
      <c r="E13" s="33"/>
      <c r="F13" s="30">
        <v>46</v>
      </c>
      <c r="G13" s="2"/>
      <c r="H13" s="33"/>
      <c r="I13" s="30">
        <v>60</v>
      </c>
      <c r="J13" s="2"/>
      <c r="K13" s="33"/>
      <c r="L13" s="30">
        <v>61</v>
      </c>
      <c r="M13" s="2"/>
      <c r="N13" s="33"/>
      <c r="O13" s="30">
        <v>54</v>
      </c>
      <c r="P13" s="2"/>
      <c r="Q13" s="33"/>
      <c r="R13" s="23"/>
      <c r="S13" s="33"/>
    </row>
    <row r="14" spans="1:19" x14ac:dyDescent="0.4">
      <c r="A14" s="30" t="s">
        <v>70</v>
      </c>
      <c r="B14" s="28" t="s">
        <v>57</v>
      </c>
      <c r="C14" s="30">
        <v>48</v>
      </c>
      <c r="D14" s="2"/>
      <c r="E14" s="33"/>
      <c r="F14" s="30">
        <v>42</v>
      </c>
      <c r="G14" s="2"/>
      <c r="H14" s="33"/>
      <c r="I14" s="30">
        <v>57</v>
      </c>
      <c r="J14" s="2"/>
      <c r="K14" s="33"/>
      <c r="L14" s="30">
        <v>57</v>
      </c>
      <c r="M14" s="2"/>
      <c r="N14" s="33"/>
      <c r="O14" s="30">
        <v>57</v>
      </c>
      <c r="P14" s="2"/>
      <c r="Q14" s="33"/>
      <c r="R14" s="23"/>
      <c r="S14" s="33"/>
    </row>
    <row r="15" spans="1:19" ht="19.5" thickBot="1" x14ac:dyDescent="0.45">
      <c r="A15" s="34" t="s">
        <v>71</v>
      </c>
      <c r="B15" s="52" t="s">
        <v>57</v>
      </c>
      <c r="C15" s="34">
        <v>63</v>
      </c>
      <c r="D15" s="35"/>
      <c r="E15" s="36"/>
      <c r="F15" s="34">
        <v>64</v>
      </c>
      <c r="G15" s="35"/>
      <c r="H15" s="36"/>
      <c r="I15" s="34">
        <v>55</v>
      </c>
      <c r="J15" s="35"/>
      <c r="K15" s="36"/>
      <c r="L15" s="34">
        <v>57</v>
      </c>
      <c r="M15" s="35"/>
      <c r="N15" s="36"/>
      <c r="O15" s="34">
        <v>66</v>
      </c>
      <c r="P15" s="35"/>
      <c r="Q15" s="36"/>
      <c r="R15" s="53"/>
      <c r="S15" s="36"/>
    </row>
    <row r="16" spans="1:19" x14ac:dyDescent="0.4">
      <c r="A16" s="172" t="s">
        <v>75</v>
      </c>
      <c r="B16" s="41" t="s">
        <v>73</v>
      </c>
      <c r="C16" s="42"/>
      <c r="D16" s="43"/>
      <c r="E16" s="44"/>
      <c r="F16" s="42"/>
      <c r="G16" s="43"/>
      <c r="H16" s="44"/>
      <c r="I16" s="42"/>
      <c r="J16" s="43"/>
      <c r="K16" s="44"/>
      <c r="L16" s="42"/>
      <c r="M16" s="43"/>
      <c r="N16" s="44"/>
      <c r="O16" s="42"/>
      <c r="P16" s="43"/>
      <c r="Q16" s="44"/>
      <c r="R16" s="81"/>
    </row>
    <row r="17" spans="1:18" x14ac:dyDescent="0.4">
      <c r="A17" s="173"/>
      <c r="B17" s="29" t="s">
        <v>74</v>
      </c>
      <c r="C17" s="30"/>
      <c r="D17" s="2"/>
      <c r="E17" s="33"/>
      <c r="F17" s="30"/>
      <c r="G17" s="2"/>
      <c r="H17" s="33"/>
      <c r="I17" s="30"/>
      <c r="J17" s="2"/>
      <c r="K17" s="33"/>
      <c r="L17" s="30"/>
      <c r="M17" s="2"/>
      <c r="N17" s="33"/>
      <c r="O17" s="30"/>
      <c r="P17" s="2"/>
      <c r="Q17" s="33"/>
      <c r="R17" s="82"/>
    </row>
    <row r="18" spans="1:18" x14ac:dyDescent="0.4">
      <c r="A18" s="173"/>
      <c r="B18" s="29" t="s">
        <v>57</v>
      </c>
      <c r="C18" s="30"/>
      <c r="D18" s="2"/>
      <c r="E18" s="33"/>
      <c r="F18" s="30"/>
      <c r="G18" s="2"/>
      <c r="H18" s="33"/>
      <c r="I18" s="30"/>
      <c r="J18" s="2"/>
      <c r="K18" s="33"/>
      <c r="L18" s="30"/>
      <c r="M18" s="2"/>
      <c r="N18" s="33"/>
      <c r="O18" s="30"/>
      <c r="P18" s="2"/>
      <c r="Q18" s="33"/>
      <c r="R18" s="82" t="s">
        <v>278</v>
      </c>
    </row>
    <row r="19" spans="1:18" x14ac:dyDescent="0.4">
      <c r="A19" s="173" t="s">
        <v>72</v>
      </c>
      <c r="B19" s="29" t="s">
        <v>73</v>
      </c>
      <c r="C19" s="30"/>
      <c r="D19" s="2"/>
      <c r="E19" s="33"/>
      <c r="F19" s="30"/>
      <c r="G19" s="2"/>
      <c r="H19" s="33"/>
      <c r="I19" s="30"/>
      <c r="J19" s="2"/>
      <c r="K19" s="33"/>
      <c r="L19" s="30"/>
      <c r="M19" s="2"/>
      <c r="N19" s="33"/>
      <c r="O19" s="30"/>
      <c r="P19" s="2"/>
      <c r="Q19" s="33"/>
    </row>
    <row r="20" spans="1:18" x14ac:dyDescent="0.4">
      <c r="A20" s="173"/>
      <c r="B20" s="29" t="s">
        <v>74</v>
      </c>
      <c r="C20" s="30"/>
      <c r="D20" s="2"/>
      <c r="E20" s="33"/>
      <c r="F20" s="30"/>
      <c r="G20" s="2"/>
      <c r="H20" s="33"/>
      <c r="I20" s="30"/>
      <c r="J20" s="2"/>
      <c r="K20" s="33"/>
      <c r="L20" s="30"/>
      <c r="M20" s="2"/>
      <c r="N20" s="33"/>
      <c r="O20" s="30"/>
      <c r="P20" s="2"/>
      <c r="Q20" s="33"/>
      <c r="R20" s="82"/>
    </row>
    <row r="21" spans="1:18" ht="19.5" thickBot="1" x14ac:dyDescent="0.45">
      <c r="A21" s="173"/>
      <c r="B21" s="29" t="s">
        <v>57</v>
      </c>
      <c r="C21" s="34"/>
      <c r="D21" s="35"/>
      <c r="E21" s="36"/>
      <c r="F21" s="34"/>
      <c r="G21" s="35"/>
      <c r="H21" s="36"/>
      <c r="I21" s="34"/>
      <c r="J21" s="35"/>
      <c r="K21" s="36"/>
      <c r="L21" s="34"/>
      <c r="M21" s="35"/>
      <c r="N21" s="36"/>
      <c r="O21" s="34"/>
      <c r="P21" s="35"/>
      <c r="Q21" s="36"/>
      <c r="R21" s="82" t="s">
        <v>279</v>
      </c>
    </row>
    <row r="22" spans="1:18" s="1" customFormat="1" x14ac:dyDescent="0.4">
      <c r="A22" s="54"/>
      <c r="B22" s="5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9.5" thickBot="1" x14ac:dyDescent="0.45">
      <c r="C23" t="s">
        <v>79</v>
      </c>
    </row>
    <row r="24" spans="1:18" x14ac:dyDescent="0.4">
      <c r="C24" s="174" t="s">
        <v>7</v>
      </c>
      <c r="D24" s="175"/>
      <c r="E24" s="176"/>
      <c r="F24" s="174" t="s">
        <v>8</v>
      </c>
      <c r="G24" s="175"/>
      <c r="H24" s="176"/>
      <c r="I24" s="174" t="s">
        <v>9</v>
      </c>
      <c r="J24" s="175"/>
      <c r="K24" s="176"/>
      <c r="L24" s="174" t="s">
        <v>10</v>
      </c>
      <c r="M24" s="175"/>
      <c r="N24" s="176"/>
      <c r="O24" s="174" t="s">
        <v>11</v>
      </c>
      <c r="P24" s="175"/>
      <c r="Q24" s="176"/>
    </row>
    <row r="25" spans="1:18" x14ac:dyDescent="0.4">
      <c r="C25" s="39" t="s">
        <v>77</v>
      </c>
      <c r="D25" s="8" t="s">
        <v>54</v>
      </c>
      <c r="E25" s="40" t="s">
        <v>78</v>
      </c>
      <c r="F25" s="39" t="s">
        <v>77</v>
      </c>
      <c r="G25" s="8" t="s">
        <v>54</v>
      </c>
      <c r="H25" s="40" t="s">
        <v>78</v>
      </c>
      <c r="I25" s="39" t="s">
        <v>77</v>
      </c>
      <c r="J25" s="8" t="s">
        <v>54</v>
      </c>
      <c r="K25" s="40" t="s">
        <v>78</v>
      </c>
      <c r="L25" s="39" t="s">
        <v>77</v>
      </c>
      <c r="M25" s="8" t="s">
        <v>54</v>
      </c>
      <c r="N25" s="40" t="s">
        <v>78</v>
      </c>
      <c r="O25" s="39" t="s">
        <v>77</v>
      </c>
      <c r="P25" s="8" t="s">
        <v>54</v>
      </c>
      <c r="Q25" s="40" t="s">
        <v>78</v>
      </c>
    </row>
    <row r="26" spans="1:18" x14ac:dyDescent="0.4">
      <c r="C26" s="30">
        <v>0</v>
      </c>
      <c r="D26" s="2">
        <v>1</v>
      </c>
      <c r="E26" s="33">
        <v>1</v>
      </c>
      <c r="F26" s="30">
        <v>0</v>
      </c>
      <c r="G26" s="2">
        <v>1</v>
      </c>
      <c r="H26" s="33">
        <v>1</v>
      </c>
      <c r="I26" s="30">
        <v>0</v>
      </c>
      <c r="J26" s="2">
        <v>1</v>
      </c>
      <c r="K26" s="33">
        <v>1</v>
      </c>
      <c r="L26" s="30">
        <v>0</v>
      </c>
      <c r="M26" s="2">
        <v>1</v>
      </c>
      <c r="N26" s="33">
        <v>1</v>
      </c>
      <c r="O26" s="30">
        <v>0</v>
      </c>
      <c r="P26" s="2">
        <v>1</v>
      </c>
      <c r="Q26" s="33">
        <v>1</v>
      </c>
    </row>
    <row r="27" spans="1:18" x14ac:dyDescent="0.4">
      <c r="C27" s="30">
        <v>30</v>
      </c>
      <c r="D27" s="2">
        <v>2</v>
      </c>
      <c r="E27" s="33">
        <v>2</v>
      </c>
      <c r="F27" s="30">
        <v>25</v>
      </c>
      <c r="G27" s="2">
        <v>2</v>
      </c>
      <c r="H27" s="33">
        <v>2</v>
      </c>
      <c r="I27" s="30">
        <v>30</v>
      </c>
      <c r="J27" s="2">
        <v>2</v>
      </c>
      <c r="K27" s="33">
        <v>2</v>
      </c>
      <c r="L27" s="30">
        <v>25</v>
      </c>
      <c r="M27" s="2">
        <v>2</v>
      </c>
      <c r="N27" s="33">
        <v>2</v>
      </c>
      <c r="O27" s="30">
        <v>35</v>
      </c>
      <c r="P27" s="2">
        <v>2</v>
      </c>
      <c r="Q27" s="33">
        <v>2</v>
      </c>
    </row>
    <row r="28" spans="1:18" x14ac:dyDescent="0.4">
      <c r="C28" s="30">
        <v>45</v>
      </c>
      <c r="D28" s="2">
        <v>3</v>
      </c>
      <c r="E28" s="33">
        <v>2</v>
      </c>
      <c r="F28" s="30">
        <v>35</v>
      </c>
      <c r="G28" s="2">
        <v>3</v>
      </c>
      <c r="H28" s="33">
        <v>2</v>
      </c>
      <c r="I28" s="30">
        <v>35</v>
      </c>
      <c r="J28" s="2">
        <v>3</v>
      </c>
      <c r="K28" s="33">
        <v>2</v>
      </c>
      <c r="L28" s="30">
        <v>30</v>
      </c>
      <c r="M28" s="2">
        <v>3</v>
      </c>
      <c r="N28" s="33">
        <v>2</v>
      </c>
      <c r="O28" s="30">
        <v>38</v>
      </c>
      <c r="P28" s="2">
        <v>3</v>
      </c>
      <c r="Q28" s="33">
        <v>2</v>
      </c>
    </row>
    <row r="29" spans="1:18" x14ac:dyDescent="0.4">
      <c r="C29" s="30">
        <v>50</v>
      </c>
      <c r="D29" s="27">
        <v>4</v>
      </c>
      <c r="E29" s="56">
        <v>3</v>
      </c>
      <c r="F29" s="59">
        <v>45</v>
      </c>
      <c r="G29" s="27">
        <v>4</v>
      </c>
      <c r="H29" s="56">
        <v>3</v>
      </c>
      <c r="I29" s="59">
        <v>40</v>
      </c>
      <c r="J29" s="27">
        <v>4</v>
      </c>
      <c r="K29" s="56">
        <v>3</v>
      </c>
      <c r="L29" s="59">
        <v>40</v>
      </c>
      <c r="M29" s="27">
        <v>4</v>
      </c>
      <c r="N29" s="56">
        <v>3</v>
      </c>
      <c r="O29" s="59">
        <v>44</v>
      </c>
      <c r="P29" s="27">
        <v>4</v>
      </c>
      <c r="Q29" s="56">
        <v>3</v>
      </c>
    </row>
    <row r="30" spans="1:18" x14ac:dyDescent="0.4">
      <c r="C30" s="30">
        <v>55</v>
      </c>
      <c r="D30" s="27">
        <v>5</v>
      </c>
      <c r="E30" s="56">
        <v>3</v>
      </c>
      <c r="F30" s="59">
        <v>55</v>
      </c>
      <c r="G30" s="27">
        <v>5</v>
      </c>
      <c r="H30" s="56">
        <v>3</v>
      </c>
      <c r="I30" s="59">
        <v>45</v>
      </c>
      <c r="J30" s="27">
        <v>5</v>
      </c>
      <c r="K30" s="56">
        <v>3</v>
      </c>
      <c r="L30" s="59">
        <v>50</v>
      </c>
      <c r="M30" s="27">
        <v>5</v>
      </c>
      <c r="N30" s="56">
        <v>3</v>
      </c>
      <c r="O30" s="59">
        <v>49</v>
      </c>
      <c r="P30" s="27">
        <v>5</v>
      </c>
      <c r="Q30" s="56">
        <v>3</v>
      </c>
    </row>
    <row r="31" spans="1:18" x14ac:dyDescent="0.4">
      <c r="C31" s="30">
        <v>60</v>
      </c>
      <c r="D31" s="27">
        <v>6</v>
      </c>
      <c r="E31" s="56">
        <v>3</v>
      </c>
      <c r="F31" s="59">
        <v>65</v>
      </c>
      <c r="G31" s="27">
        <v>6</v>
      </c>
      <c r="H31" s="56">
        <v>3</v>
      </c>
      <c r="I31" s="59">
        <v>50</v>
      </c>
      <c r="J31" s="27">
        <v>6</v>
      </c>
      <c r="K31" s="56">
        <v>3</v>
      </c>
      <c r="L31" s="59">
        <v>58</v>
      </c>
      <c r="M31" s="27">
        <v>6</v>
      </c>
      <c r="N31" s="56">
        <v>3</v>
      </c>
      <c r="O31" s="59">
        <v>56</v>
      </c>
      <c r="P31" s="27">
        <v>6</v>
      </c>
      <c r="Q31" s="56">
        <v>3</v>
      </c>
    </row>
    <row r="32" spans="1:18" x14ac:dyDescent="0.4">
      <c r="C32" s="30">
        <v>70</v>
      </c>
      <c r="D32" s="27">
        <v>7</v>
      </c>
      <c r="E32" s="56">
        <v>4</v>
      </c>
      <c r="F32" s="59">
        <v>75</v>
      </c>
      <c r="G32" s="27">
        <v>7</v>
      </c>
      <c r="H32" s="56">
        <v>4</v>
      </c>
      <c r="I32" s="59">
        <v>55</v>
      </c>
      <c r="J32" s="27">
        <v>7</v>
      </c>
      <c r="K32" s="56">
        <v>4</v>
      </c>
      <c r="L32" s="59">
        <v>67</v>
      </c>
      <c r="M32" s="27">
        <v>7</v>
      </c>
      <c r="N32" s="56">
        <v>4</v>
      </c>
      <c r="O32" s="59">
        <v>63</v>
      </c>
      <c r="P32" s="27">
        <v>7</v>
      </c>
      <c r="Q32" s="56">
        <v>4</v>
      </c>
    </row>
    <row r="33" spans="1:19" x14ac:dyDescent="0.4">
      <c r="C33" s="30">
        <v>80</v>
      </c>
      <c r="D33" s="27">
        <v>8</v>
      </c>
      <c r="E33" s="56">
        <v>4</v>
      </c>
      <c r="F33" s="59">
        <v>80</v>
      </c>
      <c r="G33" s="27">
        <v>8</v>
      </c>
      <c r="H33" s="56">
        <v>4</v>
      </c>
      <c r="I33" s="59">
        <v>60</v>
      </c>
      <c r="J33" s="27">
        <v>8</v>
      </c>
      <c r="K33" s="56">
        <v>4</v>
      </c>
      <c r="L33" s="59">
        <v>79</v>
      </c>
      <c r="M33" s="27">
        <v>8</v>
      </c>
      <c r="N33" s="56">
        <v>4</v>
      </c>
      <c r="O33" s="59">
        <v>70</v>
      </c>
      <c r="P33" s="27">
        <v>8</v>
      </c>
      <c r="Q33" s="56">
        <v>4</v>
      </c>
    </row>
    <row r="34" spans="1:19" x14ac:dyDescent="0.4">
      <c r="C34" s="30">
        <v>85</v>
      </c>
      <c r="D34" s="27">
        <v>9</v>
      </c>
      <c r="E34" s="56">
        <v>5</v>
      </c>
      <c r="F34" s="59">
        <v>85</v>
      </c>
      <c r="G34" s="27">
        <v>9</v>
      </c>
      <c r="H34" s="56">
        <v>5</v>
      </c>
      <c r="I34" s="59">
        <v>65</v>
      </c>
      <c r="J34" s="27">
        <v>9</v>
      </c>
      <c r="K34" s="56">
        <v>5</v>
      </c>
      <c r="L34" s="59">
        <v>85</v>
      </c>
      <c r="M34" s="27">
        <v>9</v>
      </c>
      <c r="N34" s="56">
        <v>5</v>
      </c>
      <c r="O34" s="59">
        <v>76</v>
      </c>
      <c r="P34" s="27">
        <v>9</v>
      </c>
      <c r="Q34" s="56">
        <v>5</v>
      </c>
    </row>
    <row r="35" spans="1:19" ht="19.5" thickBot="1" x14ac:dyDescent="0.45">
      <c r="C35" s="34">
        <v>90</v>
      </c>
      <c r="D35" s="57">
        <v>10</v>
      </c>
      <c r="E35" s="58">
        <v>5</v>
      </c>
      <c r="F35" s="60">
        <v>90</v>
      </c>
      <c r="G35" s="57">
        <v>10</v>
      </c>
      <c r="H35" s="58">
        <v>5</v>
      </c>
      <c r="I35" s="60">
        <v>70</v>
      </c>
      <c r="J35" s="57">
        <v>10</v>
      </c>
      <c r="K35" s="58">
        <v>5</v>
      </c>
      <c r="L35" s="60">
        <v>92</v>
      </c>
      <c r="M35" s="57">
        <v>10</v>
      </c>
      <c r="N35" s="58">
        <v>5</v>
      </c>
      <c r="O35" s="60">
        <v>84</v>
      </c>
      <c r="P35" s="57">
        <v>10</v>
      </c>
      <c r="Q35" s="58">
        <v>5</v>
      </c>
    </row>
    <row r="36" spans="1:19" x14ac:dyDescent="0.4">
      <c r="C36" t="s">
        <v>89</v>
      </c>
      <c r="F36" s="1" t="s">
        <v>89</v>
      </c>
      <c r="I36" s="1" t="s">
        <v>89</v>
      </c>
      <c r="L36" s="1" t="s">
        <v>89</v>
      </c>
      <c r="O36" s="1" t="s">
        <v>89</v>
      </c>
    </row>
    <row r="37" spans="1:19" x14ac:dyDescent="0.4">
      <c r="C37" t="s">
        <v>90</v>
      </c>
      <c r="F37" s="1" t="s">
        <v>90</v>
      </c>
      <c r="I37" s="1" t="s">
        <v>90</v>
      </c>
      <c r="L37" s="1" t="s">
        <v>90</v>
      </c>
      <c r="O37" s="1" t="s">
        <v>90</v>
      </c>
    </row>
    <row r="39" spans="1:19" ht="19.5" thickBot="1" x14ac:dyDescent="0.45">
      <c r="A39" s="1" t="s">
        <v>260</v>
      </c>
      <c r="B39" s="1"/>
      <c r="C39" s="1"/>
      <c r="F39" s="1"/>
      <c r="I39" s="1"/>
      <c r="L39" s="1"/>
      <c r="O39" s="1"/>
      <c r="R39" s="1"/>
      <c r="S39" s="1"/>
    </row>
    <row r="40" spans="1:19" x14ac:dyDescent="0.4">
      <c r="B40" s="1"/>
      <c r="C40" s="174" t="s">
        <v>7</v>
      </c>
      <c r="D40" s="175"/>
      <c r="E40" s="176"/>
      <c r="F40" s="174" t="s">
        <v>8</v>
      </c>
      <c r="G40" s="175"/>
      <c r="H40" s="176"/>
      <c r="I40" s="174" t="s">
        <v>9</v>
      </c>
      <c r="J40" s="175"/>
      <c r="K40" s="176"/>
      <c r="L40" s="174" t="s">
        <v>10</v>
      </c>
      <c r="M40" s="175"/>
      <c r="N40" s="176"/>
      <c r="O40" s="174" t="s">
        <v>11</v>
      </c>
      <c r="P40" s="175"/>
      <c r="Q40" s="176"/>
      <c r="R40" s="168" t="s">
        <v>75</v>
      </c>
      <c r="S40" s="170" t="s">
        <v>76</v>
      </c>
    </row>
    <row r="41" spans="1:19" ht="19.5" thickBot="1" x14ac:dyDescent="0.45">
      <c r="A41" s="37" t="s">
        <v>63</v>
      </c>
      <c r="B41" s="38" t="s">
        <v>64</v>
      </c>
      <c r="C41" s="39" t="s">
        <v>77</v>
      </c>
      <c r="D41" s="8" t="s">
        <v>54</v>
      </c>
      <c r="E41" s="40" t="s">
        <v>78</v>
      </c>
      <c r="F41" s="39" t="s">
        <v>77</v>
      </c>
      <c r="G41" s="8" t="s">
        <v>54</v>
      </c>
      <c r="H41" s="40" t="s">
        <v>78</v>
      </c>
      <c r="I41" s="39" t="s">
        <v>77</v>
      </c>
      <c r="J41" s="8" t="s">
        <v>54</v>
      </c>
      <c r="K41" s="40" t="s">
        <v>78</v>
      </c>
      <c r="L41" s="39" t="s">
        <v>77</v>
      </c>
      <c r="M41" s="8" t="s">
        <v>54</v>
      </c>
      <c r="N41" s="40" t="s">
        <v>78</v>
      </c>
      <c r="O41" s="39" t="s">
        <v>77</v>
      </c>
      <c r="P41" s="8" t="s">
        <v>54</v>
      </c>
      <c r="Q41" s="40" t="s">
        <v>78</v>
      </c>
      <c r="R41" s="169"/>
      <c r="S41" s="171"/>
    </row>
    <row r="42" spans="1:19" x14ac:dyDescent="0.4">
      <c r="A42" s="45" t="s">
        <v>56</v>
      </c>
      <c r="B42" s="46" t="s">
        <v>57</v>
      </c>
      <c r="C42" s="47">
        <v>69</v>
      </c>
      <c r="D42" s="83" t="str">
        <f>IF(D4="","-",IF(D4=正誤判定シート!F36,"○","×"))</f>
        <v>-</v>
      </c>
      <c r="E42" s="84" t="str">
        <f>IF(E4="","-",IF(E4=正誤判定シート!G36,"○","×"))</f>
        <v>-</v>
      </c>
      <c r="F42" s="47">
        <v>69</v>
      </c>
      <c r="G42" s="83" t="str">
        <f>IF(G4="","-",IF(G4=正誤判定シート!I36,"○","×"))</f>
        <v>-</v>
      </c>
      <c r="H42" s="84" t="str">
        <f>IF(H4="","-",IF(H4=正誤判定シート!J36,"○","×"))</f>
        <v>-</v>
      </c>
      <c r="I42" s="47">
        <v>64</v>
      </c>
      <c r="J42" s="83" t="str">
        <f>IF(J4="","-",IF(J4=正誤判定シート!L36,"○","×"))</f>
        <v>-</v>
      </c>
      <c r="K42" s="84" t="str">
        <f>IF(K4="","-",IF(K4=正誤判定シート!M36,"○","×"))</f>
        <v>-</v>
      </c>
      <c r="L42" s="47">
        <v>45</v>
      </c>
      <c r="M42" s="83" t="str">
        <f>IF(M4="","-",IF(M4=正誤判定シート!O36,"○","×"))</f>
        <v>-</v>
      </c>
      <c r="N42" s="84" t="str">
        <f>IF(N4="","-",IF(N4=正誤判定シート!P36,"○","×"))</f>
        <v>-</v>
      </c>
      <c r="O42" s="47">
        <v>88</v>
      </c>
      <c r="P42" s="83" t="str">
        <f>IF(P4="","-",IF(P4=正誤判定シート!R36,"○","×"))</f>
        <v>-</v>
      </c>
      <c r="Q42" s="84" t="str">
        <f>IF(Q4="","-",IF(Q4=正誤判定シート!S36,"○","×"))</f>
        <v>-</v>
      </c>
      <c r="R42" s="93" t="str">
        <f>IF(R4="","-",IF(R4=正誤判定シート!T36,"○","×"))</f>
        <v>-</v>
      </c>
      <c r="S42" s="94" t="str">
        <f>IF(S4="","-",IF(S4=正誤判定シート!U36,"○","×"))</f>
        <v>-</v>
      </c>
    </row>
    <row r="43" spans="1:19" x14ac:dyDescent="0.4">
      <c r="A43" s="30" t="s">
        <v>58</v>
      </c>
      <c r="B43" s="28" t="s">
        <v>57</v>
      </c>
      <c r="C43" s="31">
        <v>74</v>
      </c>
      <c r="D43" s="4" t="str">
        <f>IF(D5="","-",IF(D5=正誤判定シート!F37,"○","×"))</f>
        <v>-</v>
      </c>
      <c r="E43" s="90" t="str">
        <f>IF(E5="","-",IF(E5=正誤判定シート!G37,"○","×"))</f>
        <v>-</v>
      </c>
      <c r="F43" s="31">
        <v>76</v>
      </c>
      <c r="G43" s="4" t="str">
        <f>IF(G5="","-",IF(G5=正誤判定シート!I37,"○","×"))</f>
        <v>-</v>
      </c>
      <c r="H43" s="90" t="str">
        <f>IF(H5="","-",IF(H5=正誤判定シート!J37,"○","×"))</f>
        <v>-</v>
      </c>
      <c r="I43" s="31">
        <v>55</v>
      </c>
      <c r="J43" s="4" t="str">
        <f>IF(J5="","-",IF(J5=正誤判定シート!L37,"○","×"))</f>
        <v>-</v>
      </c>
      <c r="K43" s="90" t="str">
        <f>IF(K5="","-",IF(K5=正誤判定シート!M37,"○","×"))</f>
        <v>-</v>
      </c>
      <c r="L43" s="31">
        <v>35</v>
      </c>
      <c r="M43" s="4" t="str">
        <f>IF(M5="","-",IF(M5=正誤判定シート!O37,"○","×"))</f>
        <v>-</v>
      </c>
      <c r="N43" s="90" t="str">
        <f>IF(N5="","-",IF(N5=正誤判定シート!P37,"○","×"))</f>
        <v>-</v>
      </c>
      <c r="O43" s="31">
        <v>84</v>
      </c>
      <c r="P43" s="4" t="str">
        <f>IF(P5="","-",IF(P5=正誤判定シート!R37,"○","×"))</f>
        <v>-</v>
      </c>
      <c r="Q43" s="90" t="str">
        <f>IF(Q5="","-",IF(Q5=正誤判定シート!S37,"○","×"))</f>
        <v>-</v>
      </c>
      <c r="R43" s="95" t="str">
        <f>IF(R5="","-",IF(R5=正誤判定シート!T37,"○","×"))</f>
        <v>-</v>
      </c>
      <c r="S43" s="91" t="str">
        <f>IF(S5="","-",IF(S5=正誤判定シート!U37,"○","×"))</f>
        <v>-</v>
      </c>
    </row>
    <row r="44" spans="1:19" x14ac:dyDescent="0.4">
      <c r="A44" s="30" t="s">
        <v>59</v>
      </c>
      <c r="B44" s="28" t="s">
        <v>60</v>
      </c>
      <c r="C44" s="31">
        <v>72</v>
      </c>
      <c r="D44" s="4" t="str">
        <f>IF(D6="","-",IF(D6=正誤判定シート!F38,"○","×"))</f>
        <v>-</v>
      </c>
      <c r="E44" s="90" t="str">
        <f>IF(E6="","-",IF(E6=正誤判定シート!G38,"○","×"))</f>
        <v>-</v>
      </c>
      <c r="F44" s="31">
        <v>64</v>
      </c>
      <c r="G44" s="4" t="str">
        <f>IF(G6="","-",IF(G6=正誤判定シート!I38,"○","×"))</f>
        <v>-</v>
      </c>
      <c r="H44" s="90" t="str">
        <f>IF(H6="","-",IF(H6=正誤判定シート!J38,"○","×"))</f>
        <v>-</v>
      </c>
      <c r="I44" s="31">
        <v>63</v>
      </c>
      <c r="J44" s="4" t="str">
        <f>IF(J6="","-",IF(J6=正誤判定シート!L38,"○","×"))</f>
        <v>-</v>
      </c>
      <c r="K44" s="90" t="str">
        <f>IF(K6="","-",IF(K6=正誤判定シート!M38,"○","×"))</f>
        <v>-</v>
      </c>
      <c r="L44" s="31">
        <v>52</v>
      </c>
      <c r="M44" s="4" t="str">
        <f>IF(M6="","-",IF(M6=正誤判定シート!O38,"○","×"))</f>
        <v>-</v>
      </c>
      <c r="N44" s="90" t="str">
        <f>IF(N6="","-",IF(N6=正誤判定シート!P38,"○","×"))</f>
        <v>-</v>
      </c>
      <c r="O44" s="31">
        <v>73</v>
      </c>
      <c r="P44" s="4" t="str">
        <f>IF(P6="","-",IF(P6=正誤判定シート!R38,"○","×"))</f>
        <v>-</v>
      </c>
      <c r="Q44" s="90" t="str">
        <f>IF(Q6="","-",IF(Q6=正誤判定シート!S38,"○","×"))</f>
        <v>-</v>
      </c>
      <c r="R44" s="95" t="str">
        <f>IF(R6="","-",IF(R6=正誤判定シート!T38,"○","×"))</f>
        <v>-</v>
      </c>
      <c r="S44" s="91" t="str">
        <f>IF(S6="","-",IF(S6=正誤判定シート!U38,"○","×"))</f>
        <v>-</v>
      </c>
    </row>
    <row r="45" spans="1:19" x14ac:dyDescent="0.4">
      <c r="A45" s="30" t="s">
        <v>61</v>
      </c>
      <c r="B45" s="28" t="s">
        <v>60</v>
      </c>
      <c r="C45" s="31">
        <v>87</v>
      </c>
      <c r="D45" s="4" t="str">
        <f>IF(D7="","-",IF(D7=正誤判定シート!F39,"○","×"))</f>
        <v>-</v>
      </c>
      <c r="E45" s="90" t="str">
        <f>IF(E7="","-",IF(E7=正誤判定シート!G39,"○","×"))</f>
        <v>-</v>
      </c>
      <c r="F45" s="31">
        <v>72</v>
      </c>
      <c r="G45" s="4" t="str">
        <f>IF(G7="","-",IF(G7=正誤判定シート!I39,"○","×"))</f>
        <v>-</v>
      </c>
      <c r="H45" s="90" t="str">
        <f>IF(H7="","-",IF(H7=正誤判定シート!J39,"○","×"))</f>
        <v>-</v>
      </c>
      <c r="I45" s="31">
        <v>59</v>
      </c>
      <c r="J45" s="4" t="str">
        <f>IF(J7="","-",IF(J7=正誤判定シート!L39,"○","×"))</f>
        <v>-</v>
      </c>
      <c r="K45" s="90" t="str">
        <f>IF(K7="","-",IF(K7=正誤判定シート!M39,"○","×"))</f>
        <v>-</v>
      </c>
      <c r="L45" s="31">
        <v>54</v>
      </c>
      <c r="M45" s="4" t="str">
        <f>IF(M7="","-",IF(M7=正誤判定シート!O39,"○","×"))</f>
        <v>-</v>
      </c>
      <c r="N45" s="90" t="str">
        <f>IF(N7="","-",IF(N7=正誤判定シート!P39,"○","×"))</f>
        <v>-</v>
      </c>
      <c r="O45" s="31">
        <v>91</v>
      </c>
      <c r="P45" s="4" t="str">
        <f>IF(P7="","-",IF(P7=正誤判定シート!R39,"○","×"))</f>
        <v>-</v>
      </c>
      <c r="Q45" s="90" t="str">
        <f>IF(Q7="","-",IF(Q7=正誤判定シート!S39,"○","×"))</f>
        <v>-</v>
      </c>
      <c r="R45" s="95" t="str">
        <f>IF(R7="","-",IF(R7=正誤判定シート!T39,"○","×"))</f>
        <v>-</v>
      </c>
      <c r="S45" s="91" t="str">
        <f>IF(S7="","-",IF(S7=正誤判定シート!U39,"○","×"))</f>
        <v>-</v>
      </c>
    </row>
    <row r="46" spans="1:19" x14ac:dyDescent="0.4">
      <c r="A46" s="30" t="s">
        <v>62</v>
      </c>
      <c r="B46" s="28" t="s">
        <v>57</v>
      </c>
      <c r="C46" s="31">
        <v>78</v>
      </c>
      <c r="D46" s="4" t="str">
        <f>IF(D8="","-",IF(D8=正誤判定シート!F40,"○","×"))</f>
        <v>-</v>
      </c>
      <c r="E46" s="90" t="str">
        <f>IF(E8="","-",IF(E8=正誤判定シート!G40,"○","×"))</f>
        <v>-</v>
      </c>
      <c r="F46" s="31">
        <v>84</v>
      </c>
      <c r="G46" s="4" t="str">
        <f>IF(G8="","-",IF(G8=正誤判定シート!I40,"○","×"))</f>
        <v>-</v>
      </c>
      <c r="H46" s="90" t="str">
        <f>IF(H8="","-",IF(H8=正誤判定シート!J40,"○","×"))</f>
        <v>-</v>
      </c>
      <c r="I46" s="31">
        <v>47</v>
      </c>
      <c r="J46" s="4" t="str">
        <f>IF(J8="","-",IF(J8=正誤判定シート!L40,"○","×"))</f>
        <v>-</v>
      </c>
      <c r="K46" s="90" t="str">
        <f>IF(K8="","-",IF(K8=正誤判定シート!M40,"○","×"))</f>
        <v>-</v>
      </c>
      <c r="L46" s="31">
        <v>32</v>
      </c>
      <c r="M46" s="4" t="str">
        <f>IF(M8="","-",IF(M8=正誤判定シート!O40,"○","×"))</f>
        <v>-</v>
      </c>
      <c r="N46" s="90" t="str">
        <f>IF(N8="","-",IF(N8=正誤判定シート!P40,"○","×"))</f>
        <v>-</v>
      </c>
      <c r="O46" s="31">
        <v>85</v>
      </c>
      <c r="P46" s="4" t="str">
        <f>IF(P8="","-",IF(P8=正誤判定シート!R40,"○","×"))</f>
        <v>-</v>
      </c>
      <c r="Q46" s="90" t="str">
        <f>IF(Q8="","-",IF(Q8=正誤判定シート!S40,"○","×"))</f>
        <v>-</v>
      </c>
      <c r="R46" s="95" t="str">
        <f>IF(R8="","-",IF(R8=正誤判定シート!T40,"○","×"))</f>
        <v>-</v>
      </c>
      <c r="S46" s="91" t="str">
        <f>IF(S8="","-",IF(S8=正誤判定シート!U40,"○","×"))</f>
        <v>-</v>
      </c>
    </row>
    <row r="47" spans="1:19" x14ac:dyDescent="0.4">
      <c r="A47" s="30" t="s">
        <v>65</v>
      </c>
      <c r="B47" s="28" t="s">
        <v>60</v>
      </c>
      <c r="C47" s="30">
        <v>53</v>
      </c>
      <c r="D47" s="87" t="str">
        <f>IF(D9="","-",IF(D9=正誤判定シート!F41,"○","×"))</f>
        <v>-</v>
      </c>
      <c r="E47" s="91" t="str">
        <f>IF(E9="","-",IF(E9=正誤判定シート!G41,"○","×"))</f>
        <v>-</v>
      </c>
      <c r="F47" s="30">
        <v>54</v>
      </c>
      <c r="G47" s="87" t="str">
        <f>IF(G9="","-",IF(G9=正誤判定シート!I41,"○","×"))</f>
        <v>-</v>
      </c>
      <c r="H47" s="91" t="str">
        <f>IF(H9="","-",IF(H9=正誤判定シート!J41,"○","×"))</f>
        <v>-</v>
      </c>
      <c r="I47" s="30">
        <v>58</v>
      </c>
      <c r="J47" s="87" t="str">
        <f>IF(J9="","-",IF(J9=正誤判定シート!L41,"○","×"))</f>
        <v>-</v>
      </c>
      <c r="K47" s="91" t="str">
        <f>IF(K9="","-",IF(K9=正誤判定シート!M41,"○","×"))</f>
        <v>-</v>
      </c>
      <c r="L47" s="30">
        <v>61</v>
      </c>
      <c r="M47" s="87" t="str">
        <f>IF(M9="","-",IF(M9=正誤判定シート!O41,"○","×"))</f>
        <v>-</v>
      </c>
      <c r="N47" s="91" t="str">
        <f>IF(N9="","-",IF(N9=正誤判定シート!P41,"○","×"))</f>
        <v>-</v>
      </c>
      <c r="O47" s="30">
        <v>60</v>
      </c>
      <c r="P47" s="87" t="str">
        <f>IF(P9="","-",IF(P9=正誤判定シート!R41,"○","×"))</f>
        <v>-</v>
      </c>
      <c r="Q47" s="91" t="str">
        <f>IF(Q9="","-",IF(Q9=正誤判定シート!S41,"○","×"))</f>
        <v>-</v>
      </c>
      <c r="R47" s="95" t="str">
        <f>IF(R9="","-",IF(R9=正誤判定シート!T41,"○","×"))</f>
        <v>-</v>
      </c>
      <c r="S47" s="91" t="str">
        <f>IF(S9="","-",IF(S9=正誤判定シート!U41,"○","×"))</f>
        <v>-</v>
      </c>
    </row>
    <row r="48" spans="1:19" x14ac:dyDescent="0.4">
      <c r="A48" s="30" t="s">
        <v>66</v>
      </c>
      <c r="B48" s="28" t="s">
        <v>60</v>
      </c>
      <c r="C48" s="30">
        <v>43</v>
      </c>
      <c r="D48" s="87" t="str">
        <f>IF(D10="","-",IF(D10=正誤判定シート!F42,"○","×"))</f>
        <v>-</v>
      </c>
      <c r="E48" s="91" t="str">
        <f>IF(E10="","-",IF(E10=正誤判定シート!G42,"○","×"))</f>
        <v>-</v>
      </c>
      <c r="F48" s="30">
        <v>45</v>
      </c>
      <c r="G48" s="87" t="str">
        <f>IF(G10="","-",IF(G10=正誤判定シート!I42,"○","×"))</f>
        <v>-</v>
      </c>
      <c r="H48" s="91" t="str">
        <f>IF(H10="","-",IF(H10=正誤判定シート!J42,"○","×"))</f>
        <v>-</v>
      </c>
      <c r="I48" s="30">
        <v>47</v>
      </c>
      <c r="J48" s="87" t="str">
        <f>IF(J10="","-",IF(J10=正誤判定シート!L42,"○","×"))</f>
        <v>-</v>
      </c>
      <c r="K48" s="91" t="str">
        <f>IF(K10="","-",IF(K10=正誤判定シート!M42,"○","×"))</f>
        <v>-</v>
      </c>
      <c r="L48" s="30">
        <v>50</v>
      </c>
      <c r="M48" s="87" t="str">
        <f>IF(M10="","-",IF(M10=正誤判定シート!O42,"○","×"))</f>
        <v>-</v>
      </c>
      <c r="N48" s="91" t="str">
        <f>IF(N10="","-",IF(N10=正誤判定シート!P42,"○","×"))</f>
        <v>-</v>
      </c>
      <c r="O48" s="30">
        <v>48</v>
      </c>
      <c r="P48" s="87" t="str">
        <f>IF(P10="","-",IF(P10=正誤判定シート!R42,"○","×"))</f>
        <v>-</v>
      </c>
      <c r="Q48" s="91" t="str">
        <f>IF(Q10="","-",IF(Q10=正誤判定シート!S42,"○","×"))</f>
        <v>-</v>
      </c>
      <c r="R48" s="95" t="str">
        <f>IF(R10="","-",IF(R10=正誤判定シート!T42,"○","×"))</f>
        <v>-</v>
      </c>
      <c r="S48" s="91" t="str">
        <f>IF(S10="","-",IF(S10=正誤判定シート!U42,"○","×"))</f>
        <v>-</v>
      </c>
    </row>
    <row r="49" spans="1:19" x14ac:dyDescent="0.4">
      <c r="A49" s="30" t="s">
        <v>67</v>
      </c>
      <c r="B49" s="28" t="s">
        <v>57</v>
      </c>
      <c r="C49" s="30">
        <v>42</v>
      </c>
      <c r="D49" s="87" t="str">
        <f>IF(D11="","-",IF(D11=正誤判定シート!F43,"○","×"))</f>
        <v>-</v>
      </c>
      <c r="E49" s="91" t="str">
        <f>IF(E11="","-",IF(E11=正誤判定シート!G43,"○","×"))</f>
        <v>-</v>
      </c>
      <c r="F49" s="30">
        <v>47</v>
      </c>
      <c r="G49" s="87" t="str">
        <f>IF(G11="","-",IF(G11=正誤判定シート!I43,"○","×"))</f>
        <v>-</v>
      </c>
      <c r="H49" s="91" t="str">
        <f>IF(H11="","-",IF(H11=正誤判定シート!J43,"○","×"))</f>
        <v>-</v>
      </c>
      <c r="I49" s="30">
        <v>44</v>
      </c>
      <c r="J49" s="87" t="str">
        <f>IF(J11="","-",IF(J11=正誤判定シート!L43,"○","×"))</f>
        <v>-</v>
      </c>
      <c r="K49" s="91" t="str">
        <f>IF(K11="","-",IF(K11=正誤判定シート!M43,"○","×"))</f>
        <v>-</v>
      </c>
      <c r="L49" s="30">
        <v>49</v>
      </c>
      <c r="M49" s="87" t="str">
        <f>IF(M11="","-",IF(M11=正誤判定シート!O43,"○","×"))</f>
        <v>-</v>
      </c>
      <c r="N49" s="91" t="str">
        <f>IF(N11="","-",IF(N11=正誤判定シート!P43,"○","×"))</f>
        <v>-</v>
      </c>
      <c r="O49" s="30">
        <v>48</v>
      </c>
      <c r="P49" s="87" t="str">
        <f>IF(P11="","-",IF(P11=正誤判定シート!R43,"○","×"))</f>
        <v>-</v>
      </c>
      <c r="Q49" s="91" t="str">
        <f>IF(Q11="","-",IF(Q11=正誤判定シート!S43,"○","×"))</f>
        <v>-</v>
      </c>
      <c r="R49" s="95" t="str">
        <f>IF(R11="","-",IF(R11=正誤判定シート!T43,"○","×"))</f>
        <v>-</v>
      </c>
      <c r="S49" s="91" t="str">
        <f>IF(S11="","-",IF(S11=正誤判定シート!U43,"○","×"))</f>
        <v>-</v>
      </c>
    </row>
    <row r="50" spans="1:19" x14ac:dyDescent="0.4">
      <c r="A50" s="30" t="s">
        <v>68</v>
      </c>
      <c r="B50" s="28" t="s">
        <v>60</v>
      </c>
      <c r="C50" s="30">
        <v>38</v>
      </c>
      <c r="D50" s="87" t="str">
        <f>IF(D12="","-",IF(D12=正誤判定シート!F44,"○","×"))</f>
        <v>-</v>
      </c>
      <c r="E50" s="91" t="str">
        <f>IF(E12="","-",IF(E12=正誤判定シート!G44,"○","×"))</f>
        <v>-</v>
      </c>
      <c r="F50" s="30">
        <v>48</v>
      </c>
      <c r="G50" s="87" t="str">
        <f>IF(G12="","-",IF(G12=正誤判定シート!I44,"○","×"))</f>
        <v>-</v>
      </c>
      <c r="H50" s="91" t="str">
        <f>IF(H12="","-",IF(H12=正誤判定シート!J44,"○","×"))</f>
        <v>-</v>
      </c>
      <c r="I50" s="30">
        <v>47</v>
      </c>
      <c r="J50" s="87" t="str">
        <f>IF(J12="","-",IF(J12=正誤判定シート!L44,"○","×"))</f>
        <v>-</v>
      </c>
      <c r="K50" s="91" t="str">
        <f>IF(K12="","-",IF(K12=正誤判定シート!M44,"○","×"))</f>
        <v>-</v>
      </c>
      <c r="L50" s="30">
        <v>51</v>
      </c>
      <c r="M50" s="87" t="str">
        <f>IF(M12="","-",IF(M12=正誤判定シート!O44,"○","×"))</f>
        <v>-</v>
      </c>
      <c r="N50" s="91" t="str">
        <f>IF(N12="","-",IF(N12=正誤判定シート!P44,"○","×"))</f>
        <v>-</v>
      </c>
      <c r="O50" s="30">
        <v>46</v>
      </c>
      <c r="P50" s="87" t="str">
        <f>IF(P12="","-",IF(P12=正誤判定シート!R44,"○","×"))</f>
        <v>-</v>
      </c>
      <c r="Q50" s="91" t="str">
        <f>IF(Q12="","-",IF(Q12=正誤判定シート!S44,"○","×"))</f>
        <v>-</v>
      </c>
      <c r="R50" s="95" t="str">
        <f>IF(R12="","-",IF(R12=正誤判定シート!T44,"○","×"))</f>
        <v>-</v>
      </c>
      <c r="S50" s="91" t="str">
        <f>IF(S12="","-",IF(S12=正誤判定シート!U44,"○","×"))</f>
        <v>-</v>
      </c>
    </row>
    <row r="51" spans="1:19" x14ac:dyDescent="0.4">
      <c r="A51" s="30" t="s">
        <v>69</v>
      </c>
      <c r="B51" s="28" t="s">
        <v>57</v>
      </c>
      <c r="C51" s="30">
        <v>46</v>
      </c>
      <c r="D51" s="87" t="str">
        <f>IF(D13="","-",IF(D13=正誤判定シート!F45,"○","×"))</f>
        <v>-</v>
      </c>
      <c r="E51" s="91" t="str">
        <f>IF(E13="","-",IF(E13=正誤判定シート!G45,"○","×"))</f>
        <v>-</v>
      </c>
      <c r="F51" s="30">
        <v>46</v>
      </c>
      <c r="G51" s="87" t="str">
        <f>IF(G13="","-",IF(G13=正誤判定シート!I45,"○","×"))</f>
        <v>-</v>
      </c>
      <c r="H51" s="91" t="str">
        <f>IF(H13="","-",IF(H13=正誤判定シート!J45,"○","×"))</f>
        <v>-</v>
      </c>
      <c r="I51" s="30">
        <v>60</v>
      </c>
      <c r="J51" s="87" t="str">
        <f>IF(J13="","-",IF(J13=正誤判定シート!L45,"○","×"))</f>
        <v>-</v>
      </c>
      <c r="K51" s="91" t="str">
        <f>IF(K13="","-",IF(K13=正誤判定シート!M45,"○","×"))</f>
        <v>-</v>
      </c>
      <c r="L51" s="30">
        <v>61</v>
      </c>
      <c r="M51" s="87" t="str">
        <f>IF(M13="","-",IF(M13=正誤判定シート!O45,"○","×"))</f>
        <v>-</v>
      </c>
      <c r="N51" s="91" t="str">
        <f>IF(N13="","-",IF(N13=正誤判定シート!P45,"○","×"))</f>
        <v>-</v>
      </c>
      <c r="O51" s="30">
        <v>54</v>
      </c>
      <c r="P51" s="87" t="str">
        <f>IF(P13="","-",IF(P13=正誤判定シート!R45,"○","×"))</f>
        <v>-</v>
      </c>
      <c r="Q51" s="91" t="str">
        <f>IF(Q13="","-",IF(Q13=正誤判定シート!S45,"○","×"))</f>
        <v>-</v>
      </c>
      <c r="R51" s="95" t="str">
        <f>IF(R13="","-",IF(R13=正誤判定シート!T45,"○","×"))</f>
        <v>-</v>
      </c>
      <c r="S51" s="91" t="str">
        <f>IF(S13="","-",IF(S13=正誤判定シート!U45,"○","×"))</f>
        <v>-</v>
      </c>
    </row>
    <row r="52" spans="1:19" x14ac:dyDescent="0.4">
      <c r="A52" s="30" t="s">
        <v>70</v>
      </c>
      <c r="B52" s="28" t="s">
        <v>57</v>
      </c>
      <c r="C52" s="30">
        <v>48</v>
      </c>
      <c r="D52" s="87" t="str">
        <f>IF(D14="","-",IF(D14=正誤判定シート!F46,"○","×"))</f>
        <v>-</v>
      </c>
      <c r="E52" s="91" t="str">
        <f>IF(E14="","-",IF(E14=正誤判定シート!G46,"○","×"))</f>
        <v>-</v>
      </c>
      <c r="F52" s="30">
        <v>42</v>
      </c>
      <c r="G52" s="87" t="str">
        <f>IF(G14="","-",IF(G14=正誤判定シート!I46,"○","×"))</f>
        <v>-</v>
      </c>
      <c r="H52" s="91" t="str">
        <f>IF(H14="","-",IF(H14=正誤判定シート!J46,"○","×"))</f>
        <v>-</v>
      </c>
      <c r="I52" s="30">
        <v>57</v>
      </c>
      <c r="J52" s="87" t="str">
        <f>IF(J14="","-",IF(J14=正誤判定シート!L46,"○","×"))</f>
        <v>-</v>
      </c>
      <c r="K52" s="91" t="str">
        <f>IF(K14="","-",IF(K14=正誤判定シート!M46,"○","×"))</f>
        <v>-</v>
      </c>
      <c r="L52" s="30">
        <v>57</v>
      </c>
      <c r="M52" s="87" t="str">
        <f>IF(M14="","-",IF(M14=正誤判定シート!O46,"○","×"))</f>
        <v>-</v>
      </c>
      <c r="N52" s="91" t="str">
        <f>IF(N14="","-",IF(N14=正誤判定シート!P46,"○","×"))</f>
        <v>-</v>
      </c>
      <c r="O52" s="30">
        <v>57</v>
      </c>
      <c r="P52" s="87" t="str">
        <f>IF(P14="","-",IF(P14=正誤判定シート!R46,"○","×"))</f>
        <v>-</v>
      </c>
      <c r="Q52" s="91" t="str">
        <f>IF(Q14="","-",IF(Q14=正誤判定シート!S46,"○","×"))</f>
        <v>-</v>
      </c>
      <c r="R52" s="95" t="str">
        <f>IF(R14="","-",IF(R14=正誤判定シート!T46,"○","×"))</f>
        <v>-</v>
      </c>
      <c r="S52" s="91" t="str">
        <f>IF(S14="","-",IF(S14=正誤判定シート!U46,"○","×"))</f>
        <v>-</v>
      </c>
    </row>
    <row r="53" spans="1:19" ht="19.5" thickBot="1" x14ac:dyDescent="0.45">
      <c r="A53" s="34" t="s">
        <v>71</v>
      </c>
      <c r="B53" s="52" t="s">
        <v>57</v>
      </c>
      <c r="C53" s="34">
        <v>63</v>
      </c>
      <c r="D53" s="89" t="str">
        <f>IF(D15="","-",IF(D15=正誤判定シート!F47,"○","×"))</f>
        <v>-</v>
      </c>
      <c r="E53" s="92" t="str">
        <f>IF(E15="","-",IF(E15=正誤判定シート!G47,"○","×"))</f>
        <v>-</v>
      </c>
      <c r="F53" s="34">
        <v>64</v>
      </c>
      <c r="G53" s="89" t="str">
        <f>IF(G15="","-",IF(G15=正誤判定シート!I47,"○","×"))</f>
        <v>-</v>
      </c>
      <c r="H53" s="92" t="str">
        <f>IF(H15="","-",IF(H15=正誤判定シート!J47,"○","×"))</f>
        <v>-</v>
      </c>
      <c r="I53" s="34">
        <v>55</v>
      </c>
      <c r="J53" s="89" t="str">
        <f>IF(J15="","-",IF(J15=正誤判定シート!L47,"○","×"))</f>
        <v>-</v>
      </c>
      <c r="K53" s="92" t="str">
        <f>IF(K15="","-",IF(K15=正誤判定シート!M47,"○","×"))</f>
        <v>-</v>
      </c>
      <c r="L53" s="34">
        <v>57</v>
      </c>
      <c r="M53" s="89" t="str">
        <f>IF(M15="","-",IF(M15=正誤判定シート!O47,"○","×"))</f>
        <v>-</v>
      </c>
      <c r="N53" s="92" t="str">
        <f>IF(N15="","-",IF(N15=正誤判定シート!P47,"○","×"))</f>
        <v>-</v>
      </c>
      <c r="O53" s="34">
        <v>66</v>
      </c>
      <c r="P53" s="89" t="str">
        <f>IF(P15="","-",IF(P15=正誤判定シート!R47,"○","×"))</f>
        <v>-</v>
      </c>
      <c r="Q53" s="92" t="str">
        <f>IF(Q15="","-",IF(Q15=正誤判定シート!S47,"○","×"))</f>
        <v>-</v>
      </c>
      <c r="R53" s="96" t="str">
        <f>IF(R15="","-",IF(R15=正誤判定シート!T47,"○","×"))</f>
        <v>-</v>
      </c>
      <c r="S53" s="92" t="str">
        <f>IF(S15="","-",IF(S15=正誤判定シート!U47,"○","×"))</f>
        <v>-</v>
      </c>
    </row>
    <row r="54" spans="1:19" x14ac:dyDescent="0.4">
      <c r="A54" s="172" t="s">
        <v>75</v>
      </c>
      <c r="B54" s="41" t="s">
        <v>73</v>
      </c>
      <c r="C54" s="97" t="str">
        <f>IF(C16="","-",IF(C16=正誤判定シート!E48,"○","×"))</f>
        <v>-</v>
      </c>
      <c r="D54" s="86" t="str">
        <f>IF(D16="","-",IF(D16=正誤判定シート!F48,"○","×"))</f>
        <v>-</v>
      </c>
      <c r="E54" s="98" t="str">
        <f>IF(E16="","-",IF(E16=正誤判定シート!G48,"○","×"))</f>
        <v>-</v>
      </c>
      <c r="F54" s="97" t="str">
        <f>IF(F16="","-",IF(F16=正誤判定シート!H48,"○","×"))</f>
        <v>-</v>
      </c>
      <c r="G54" s="86" t="str">
        <f>IF(G16="","-",IF(G16=正誤判定シート!I48,"○","×"))</f>
        <v>-</v>
      </c>
      <c r="H54" s="98" t="str">
        <f>IF(H16="","-",IF(H16=正誤判定シート!J48,"○","×"))</f>
        <v>-</v>
      </c>
      <c r="I54" s="97" t="str">
        <f>IF(I16="","-",IF(I16=正誤判定シート!K48,"○","×"))</f>
        <v>-</v>
      </c>
      <c r="J54" s="86" t="str">
        <f>IF(J16="","-",IF(J16=正誤判定シート!L48,"○","×"))</f>
        <v>-</v>
      </c>
      <c r="K54" s="98" t="str">
        <f>IF(K16="","-",IF(K16=正誤判定シート!M48,"○","×"))</f>
        <v>-</v>
      </c>
      <c r="L54" s="97" t="str">
        <f>IF(L16="","-",IF(L16=正誤判定シート!N48,"○","×"))</f>
        <v>-</v>
      </c>
      <c r="M54" s="86" t="str">
        <f>IF(M16="","-",IF(M16=正誤判定シート!O48,"○","×"))</f>
        <v>-</v>
      </c>
      <c r="N54" s="98" t="str">
        <f>IF(N16="","-",IF(N16=正誤判定シート!P48,"○","×"))</f>
        <v>-</v>
      </c>
      <c r="O54" s="97" t="str">
        <f>IF(O16="","-",IF(O16=正誤判定シート!Q48,"○","×"))</f>
        <v>-</v>
      </c>
      <c r="P54" s="86" t="str">
        <f>IF(P16="","-",IF(P16=正誤判定シート!R48,"○","×"))</f>
        <v>-</v>
      </c>
      <c r="Q54" s="98" t="str">
        <f>IF(Q16="","-",IF(Q16=正誤判定シート!S48,"○","×"))</f>
        <v>-</v>
      </c>
      <c r="R54" s="81"/>
      <c r="S54" s="1"/>
    </row>
    <row r="55" spans="1:19" x14ac:dyDescent="0.4">
      <c r="A55" s="173"/>
      <c r="B55" s="29" t="s">
        <v>74</v>
      </c>
      <c r="C55" s="99" t="str">
        <f>IF(C17="","-",IF(C17=正誤判定シート!E49,"○","×"))</f>
        <v>-</v>
      </c>
      <c r="D55" s="87" t="str">
        <f>IF(D17="","-",IF(D17=正誤判定シート!F49,"○","×"))</f>
        <v>-</v>
      </c>
      <c r="E55" s="91" t="str">
        <f>IF(E17="","-",IF(E17=正誤判定シート!G49,"○","×"))</f>
        <v>-</v>
      </c>
      <c r="F55" s="99" t="str">
        <f>IF(F17="","-",IF(F17=正誤判定シート!H49,"○","×"))</f>
        <v>-</v>
      </c>
      <c r="G55" s="87" t="str">
        <f>IF(G17="","-",IF(G17=正誤判定シート!I49,"○","×"))</f>
        <v>-</v>
      </c>
      <c r="H55" s="91" t="str">
        <f>IF(H17="","-",IF(H17=正誤判定シート!J49,"○","×"))</f>
        <v>-</v>
      </c>
      <c r="I55" s="99" t="str">
        <f>IF(I17="","-",IF(I17=正誤判定シート!K49,"○","×"))</f>
        <v>-</v>
      </c>
      <c r="J55" s="87" t="str">
        <f>IF(J17="","-",IF(J17=正誤判定シート!L49,"○","×"))</f>
        <v>-</v>
      </c>
      <c r="K55" s="91" t="str">
        <f>IF(K17="","-",IF(K17=正誤判定シート!M49,"○","×"))</f>
        <v>-</v>
      </c>
      <c r="L55" s="99" t="str">
        <f>IF(L17="","-",IF(L17=正誤判定シート!N49,"○","×"))</f>
        <v>-</v>
      </c>
      <c r="M55" s="87" t="str">
        <f>IF(M17="","-",IF(M17=正誤判定シート!O49,"○","×"))</f>
        <v>-</v>
      </c>
      <c r="N55" s="91" t="str">
        <f>IF(N17="","-",IF(N17=正誤判定シート!P49,"○","×"))</f>
        <v>-</v>
      </c>
      <c r="O55" s="99" t="str">
        <f>IF(O17="","-",IF(O17=正誤判定シート!Q49,"○","×"))</f>
        <v>-</v>
      </c>
      <c r="P55" s="87" t="str">
        <f>IF(P17="","-",IF(P17=正誤判定シート!R49,"○","×"))</f>
        <v>-</v>
      </c>
      <c r="Q55" s="91" t="str">
        <f>IF(Q17="","-",IF(Q17=正誤判定シート!S49,"○","×"))</f>
        <v>-</v>
      </c>
      <c r="R55" s="82"/>
      <c r="S55" s="1"/>
    </row>
    <row r="56" spans="1:19" x14ac:dyDescent="0.4">
      <c r="A56" s="173"/>
      <c r="B56" s="29" t="s">
        <v>57</v>
      </c>
      <c r="C56" s="99" t="str">
        <f>IF(C18="","-",IF(C18=正誤判定シート!E50,"○","×"))</f>
        <v>-</v>
      </c>
      <c r="D56" s="87" t="str">
        <f>IF(D18="","-",IF(D18=正誤判定シート!F50,"○","×"))</f>
        <v>-</v>
      </c>
      <c r="E56" s="91" t="str">
        <f>IF(E18="","-",IF(E18=正誤判定シート!G50,"○","×"))</f>
        <v>-</v>
      </c>
      <c r="F56" s="99" t="str">
        <f>IF(F18="","-",IF(F18=正誤判定シート!H50,"○","×"))</f>
        <v>-</v>
      </c>
      <c r="G56" s="87" t="str">
        <f>IF(G18="","-",IF(G18=正誤判定シート!I50,"○","×"))</f>
        <v>-</v>
      </c>
      <c r="H56" s="91" t="str">
        <f>IF(H18="","-",IF(H18=正誤判定シート!J50,"○","×"))</f>
        <v>-</v>
      </c>
      <c r="I56" s="99" t="str">
        <f>IF(I18="","-",IF(I18=正誤判定シート!K50,"○","×"))</f>
        <v>-</v>
      </c>
      <c r="J56" s="87" t="str">
        <f>IF(J18="","-",IF(J18=正誤判定シート!L50,"○","×"))</f>
        <v>-</v>
      </c>
      <c r="K56" s="91" t="str">
        <f>IF(K18="","-",IF(K18=正誤判定シート!M50,"○","×"))</f>
        <v>-</v>
      </c>
      <c r="L56" s="99" t="str">
        <f>IF(L18="","-",IF(L18=正誤判定シート!N50,"○","×"))</f>
        <v>-</v>
      </c>
      <c r="M56" s="87" t="str">
        <f>IF(M18="","-",IF(M18=正誤判定シート!O50,"○","×"))</f>
        <v>-</v>
      </c>
      <c r="N56" s="91" t="str">
        <f>IF(N18="","-",IF(N18=正誤判定シート!P50,"○","×"))</f>
        <v>-</v>
      </c>
      <c r="O56" s="99" t="str">
        <f>IF(O18="","-",IF(O18=正誤判定シート!Q50,"○","×"))</f>
        <v>-</v>
      </c>
      <c r="P56" s="87" t="str">
        <f>IF(P18="","-",IF(P18=正誤判定シート!R50,"○","×"))</f>
        <v>-</v>
      </c>
      <c r="Q56" s="91" t="str">
        <f>IF(Q18="","-",IF(Q18=正誤判定シート!S50,"○","×"))</f>
        <v>-</v>
      </c>
      <c r="R56" s="82"/>
      <c r="S56" s="1"/>
    </row>
    <row r="57" spans="1:19" x14ac:dyDescent="0.4">
      <c r="A57" s="173" t="s">
        <v>72</v>
      </c>
      <c r="B57" s="29" t="s">
        <v>73</v>
      </c>
      <c r="C57" s="99" t="str">
        <f>IF(C19="","-",IF(C19=正誤判定シート!E51,"○","×"))</f>
        <v>-</v>
      </c>
      <c r="D57" s="87" t="str">
        <f>IF(D19="","-",IF(D19=正誤判定シート!F51,"○","×"))</f>
        <v>-</v>
      </c>
      <c r="E57" s="91" t="str">
        <f>IF(E19="","-",IF(E19=正誤判定シート!G51,"○","×"))</f>
        <v>-</v>
      </c>
      <c r="F57" s="99" t="str">
        <f>IF(F19="","-",IF(F19=正誤判定シート!H51,"○","×"))</f>
        <v>-</v>
      </c>
      <c r="G57" s="87" t="str">
        <f>IF(G19="","-",IF(G19=正誤判定シート!I51,"○","×"))</f>
        <v>-</v>
      </c>
      <c r="H57" s="91" t="str">
        <f>IF(H19="","-",IF(H19=正誤判定シート!J51,"○","×"))</f>
        <v>-</v>
      </c>
      <c r="I57" s="99" t="str">
        <f>IF(I19="","-",IF(I19=正誤判定シート!K51,"○","×"))</f>
        <v>-</v>
      </c>
      <c r="J57" s="87" t="str">
        <f>IF(J19="","-",IF(J19=正誤判定シート!L51,"○","×"))</f>
        <v>-</v>
      </c>
      <c r="K57" s="91" t="str">
        <f>IF(K19="","-",IF(K19=正誤判定シート!M51,"○","×"))</f>
        <v>-</v>
      </c>
      <c r="L57" s="99" t="str">
        <f>IF(L19="","-",IF(L19=正誤判定シート!N51,"○","×"))</f>
        <v>-</v>
      </c>
      <c r="M57" s="87" t="str">
        <f>IF(M19="","-",IF(M19=正誤判定シート!O51,"○","×"))</f>
        <v>-</v>
      </c>
      <c r="N57" s="91" t="str">
        <f>IF(N19="","-",IF(N19=正誤判定シート!P51,"○","×"))</f>
        <v>-</v>
      </c>
      <c r="O57" s="99" t="str">
        <f>IF(O19="","-",IF(O19=正誤判定シート!Q51,"○","×"))</f>
        <v>-</v>
      </c>
      <c r="P57" s="87" t="str">
        <f>IF(P19="","-",IF(P19=正誤判定シート!R51,"○","×"))</f>
        <v>-</v>
      </c>
      <c r="Q57" s="91" t="str">
        <f>IF(Q19="","-",IF(Q19=正誤判定シート!S51,"○","×"))</f>
        <v>-</v>
      </c>
      <c r="R57" s="82"/>
      <c r="S57" s="1"/>
    </row>
    <row r="58" spans="1:19" x14ac:dyDescent="0.4">
      <c r="A58" s="173"/>
      <c r="B58" s="29" t="s">
        <v>74</v>
      </c>
      <c r="C58" s="99" t="str">
        <f>IF(C20="","-",IF(C20=正誤判定シート!E52,"○","×"))</f>
        <v>-</v>
      </c>
      <c r="D58" s="87" t="str">
        <f>IF(D20="","-",IF(D20=正誤判定シート!F52,"○","×"))</f>
        <v>-</v>
      </c>
      <c r="E58" s="91" t="str">
        <f>IF(E20="","-",IF(E20=正誤判定シート!G52,"○","×"))</f>
        <v>-</v>
      </c>
      <c r="F58" s="99" t="str">
        <f>IF(F20="","-",IF(F20=正誤判定シート!H52,"○","×"))</f>
        <v>-</v>
      </c>
      <c r="G58" s="87" t="str">
        <f>IF(G20="","-",IF(G20=正誤判定シート!I52,"○","×"))</f>
        <v>-</v>
      </c>
      <c r="H58" s="91" t="str">
        <f>IF(H20="","-",IF(H20=正誤判定シート!J52,"○","×"))</f>
        <v>-</v>
      </c>
      <c r="I58" s="99" t="str">
        <f>IF(I20="","-",IF(I20=正誤判定シート!K52,"○","×"))</f>
        <v>-</v>
      </c>
      <c r="J58" s="87" t="str">
        <f>IF(J20="","-",IF(J20=正誤判定シート!L52,"○","×"))</f>
        <v>-</v>
      </c>
      <c r="K58" s="91" t="str">
        <f>IF(K20="","-",IF(K20=正誤判定シート!M52,"○","×"))</f>
        <v>-</v>
      </c>
      <c r="L58" s="99" t="str">
        <f>IF(L20="","-",IF(L20=正誤判定シート!N52,"○","×"))</f>
        <v>-</v>
      </c>
      <c r="M58" s="87" t="str">
        <f>IF(M20="","-",IF(M20=正誤判定シート!O52,"○","×"))</f>
        <v>-</v>
      </c>
      <c r="N58" s="91" t="str">
        <f>IF(N20="","-",IF(N20=正誤判定シート!P52,"○","×"))</f>
        <v>-</v>
      </c>
      <c r="O58" s="99" t="str">
        <f>IF(O20="","-",IF(O20=正誤判定シート!Q52,"○","×"))</f>
        <v>-</v>
      </c>
      <c r="P58" s="87" t="str">
        <f>IF(P20="","-",IF(P20=正誤判定シート!R52,"○","×"))</f>
        <v>-</v>
      </c>
      <c r="Q58" s="91" t="str">
        <f>IF(Q20="","-",IF(Q20=正誤判定シート!S52,"○","×"))</f>
        <v>-</v>
      </c>
      <c r="R58" s="82"/>
      <c r="S58" s="1"/>
    </row>
    <row r="59" spans="1:19" ht="19.5" thickBot="1" x14ac:dyDescent="0.45">
      <c r="A59" s="173"/>
      <c r="B59" s="29" t="s">
        <v>57</v>
      </c>
      <c r="C59" s="100" t="str">
        <f>IF(C21="","-",IF(C21=正誤判定シート!E53,"○","×"))</f>
        <v>-</v>
      </c>
      <c r="D59" s="89" t="str">
        <f>IF(D21="","-",IF(D21=正誤判定シート!F53,"○","×"))</f>
        <v>-</v>
      </c>
      <c r="E59" s="92" t="str">
        <f>IF(E21="","-",IF(E21=正誤判定シート!G53,"○","×"))</f>
        <v>-</v>
      </c>
      <c r="F59" s="100" t="str">
        <f>IF(F21="","-",IF(F21=正誤判定シート!H53,"○","×"))</f>
        <v>-</v>
      </c>
      <c r="G59" s="89" t="str">
        <f>IF(G21="","-",IF(G21=正誤判定シート!I53,"○","×"))</f>
        <v>-</v>
      </c>
      <c r="H59" s="92" t="str">
        <f>IF(H21="","-",IF(H21=正誤判定シート!J53,"○","×"))</f>
        <v>-</v>
      </c>
      <c r="I59" s="100" t="str">
        <f>IF(I21="","-",IF(I21=正誤判定シート!K53,"○","×"))</f>
        <v>-</v>
      </c>
      <c r="J59" s="89" t="str">
        <f>IF(J21="","-",IF(J21=正誤判定シート!L53,"○","×"))</f>
        <v>-</v>
      </c>
      <c r="K59" s="92" t="str">
        <f>IF(K21="","-",IF(K21=正誤判定シート!M53,"○","×"))</f>
        <v>-</v>
      </c>
      <c r="L59" s="100" t="str">
        <f>IF(L21="","-",IF(L21=正誤判定シート!N53,"○","×"))</f>
        <v>-</v>
      </c>
      <c r="M59" s="89" t="str">
        <f>IF(M21="","-",IF(M21=正誤判定シート!O53,"○","×"))</f>
        <v>-</v>
      </c>
      <c r="N59" s="92" t="str">
        <f>IF(N21="","-",IF(N21=正誤判定シート!P53,"○","×"))</f>
        <v>-</v>
      </c>
      <c r="O59" s="100" t="str">
        <f>IF(O21="","-",IF(O21=正誤判定シート!Q53,"○","×"))</f>
        <v>-</v>
      </c>
      <c r="P59" s="89" t="str">
        <f>IF(P21="","-",IF(P21=正誤判定シート!R53,"○","×"))</f>
        <v>-</v>
      </c>
      <c r="Q59" s="92" t="str">
        <f>IF(Q21="","-",IF(Q21=正誤判定シート!S53,"○","×"))</f>
        <v>-</v>
      </c>
      <c r="R59" s="82"/>
      <c r="S59" s="1"/>
    </row>
  </sheetData>
  <mergeCells count="23">
    <mergeCell ref="O2:Q2"/>
    <mergeCell ref="R2:R3"/>
    <mergeCell ref="S2:S3"/>
    <mergeCell ref="C24:E24"/>
    <mergeCell ref="F24:H24"/>
    <mergeCell ref="I24:K24"/>
    <mergeCell ref="L24:N24"/>
    <mergeCell ref="O24:Q24"/>
    <mergeCell ref="L2:N2"/>
    <mergeCell ref="A16:A18"/>
    <mergeCell ref="A19:A21"/>
    <mergeCell ref="C2:E2"/>
    <mergeCell ref="F2:H2"/>
    <mergeCell ref="I2:K2"/>
    <mergeCell ref="R40:R41"/>
    <mergeCell ref="S40:S41"/>
    <mergeCell ref="A54:A56"/>
    <mergeCell ref="A57:A59"/>
    <mergeCell ref="C40:E40"/>
    <mergeCell ref="F40:H40"/>
    <mergeCell ref="I40:K40"/>
    <mergeCell ref="L40:N40"/>
    <mergeCell ref="O40:Q40"/>
  </mergeCells>
  <phoneticPr fontId="3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workbookViewId="0">
      <selection activeCell="C3" sqref="C3"/>
    </sheetView>
  </sheetViews>
  <sheetFormatPr defaultRowHeight="18.75" x14ac:dyDescent="0.4"/>
  <sheetData>
    <row r="2" spans="2:15" x14ac:dyDescent="0.4">
      <c r="B2" s="62"/>
      <c r="C2" s="63" t="s">
        <v>82</v>
      </c>
      <c r="D2" s="63" t="s">
        <v>83</v>
      </c>
      <c r="E2" s="63" t="s">
        <v>84</v>
      </c>
      <c r="F2" s="180" t="s">
        <v>85</v>
      </c>
      <c r="G2" s="180"/>
      <c r="I2" s="178" t="s">
        <v>86</v>
      </c>
      <c r="J2" s="179"/>
      <c r="K2" s="179"/>
      <c r="L2" s="179"/>
      <c r="M2" s="179"/>
      <c r="N2" s="179"/>
      <c r="O2" s="179"/>
    </row>
    <row r="3" spans="2:15" x14ac:dyDescent="0.4">
      <c r="B3" s="64">
        <v>3.2578</v>
      </c>
      <c r="C3" s="65"/>
      <c r="D3" s="65"/>
      <c r="E3" s="66"/>
      <c r="F3" s="177"/>
      <c r="G3" s="177"/>
      <c r="I3" s="179"/>
      <c r="J3" s="179"/>
      <c r="K3" s="179"/>
      <c r="L3" s="179"/>
      <c r="M3" s="179"/>
      <c r="N3" s="179"/>
      <c r="O3" s="179"/>
    </row>
    <row r="4" spans="2:15" x14ac:dyDescent="0.4">
      <c r="B4" s="64">
        <v>54.987000000000002</v>
      </c>
      <c r="C4" s="65"/>
      <c r="D4" s="65"/>
      <c r="E4" s="66"/>
      <c r="F4" s="177"/>
      <c r="G4" s="177"/>
      <c r="I4" s="179"/>
      <c r="J4" s="179"/>
      <c r="K4" s="179"/>
      <c r="L4" s="179"/>
      <c r="M4" s="179"/>
      <c r="N4" s="179"/>
      <c r="O4" s="179"/>
    </row>
    <row r="5" spans="2:15" x14ac:dyDescent="0.4">
      <c r="B5" s="64">
        <v>67.5</v>
      </c>
      <c r="C5" s="65"/>
      <c r="D5" s="65"/>
      <c r="E5" s="66"/>
      <c r="F5" s="177"/>
      <c r="G5" s="177"/>
      <c r="I5" s="179"/>
      <c r="J5" s="179"/>
      <c r="K5" s="179"/>
      <c r="L5" s="179"/>
      <c r="M5" s="179"/>
      <c r="N5" s="179"/>
      <c r="O5" s="179"/>
    </row>
    <row r="6" spans="2:15" x14ac:dyDescent="0.4">
      <c r="B6" s="64">
        <v>156.49</v>
      </c>
      <c r="C6" s="65"/>
      <c r="D6" s="65"/>
      <c r="E6" s="66"/>
      <c r="F6" s="177"/>
      <c r="G6" s="177"/>
      <c r="I6" s="179"/>
      <c r="J6" s="179"/>
      <c r="K6" s="179"/>
      <c r="L6" s="179"/>
      <c r="M6" s="179"/>
      <c r="N6" s="179"/>
      <c r="O6" s="179"/>
    </row>
    <row r="7" spans="2:15" x14ac:dyDescent="0.4">
      <c r="B7" s="64">
        <v>21.004000000000001</v>
      </c>
      <c r="C7" s="65"/>
      <c r="D7" s="65"/>
      <c r="E7" s="66"/>
      <c r="F7" s="177"/>
      <c r="G7" s="177"/>
      <c r="I7" s="179"/>
      <c r="J7" s="179"/>
      <c r="K7" s="179"/>
      <c r="L7" s="179"/>
      <c r="M7" s="179"/>
      <c r="N7" s="179"/>
      <c r="O7" s="179"/>
    </row>
    <row r="8" spans="2:15" x14ac:dyDescent="0.4">
      <c r="B8" s="64">
        <v>0.12345</v>
      </c>
      <c r="C8" s="65"/>
      <c r="D8" s="65"/>
      <c r="E8" s="66"/>
      <c r="F8" s="177"/>
      <c r="G8" s="177"/>
      <c r="I8" s="179"/>
      <c r="J8" s="179"/>
      <c r="K8" s="179"/>
      <c r="L8" s="179"/>
      <c r="M8" s="179"/>
      <c r="N8" s="179"/>
      <c r="O8" s="179"/>
    </row>
    <row r="10" spans="2:15" ht="18.75" customHeight="1" x14ac:dyDescent="0.4">
      <c r="B10" s="178" t="s">
        <v>87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2:15" x14ac:dyDescent="0.4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2:15" x14ac:dyDescent="0.4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2:15" x14ac:dyDescent="0.4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2:15" x14ac:dyDescent="0.4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2:15" x14ac:dyDescent="0.4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7" spans="2:7" x14ac:dyDescent="0.4">
      <c r="B17" t="s">
        <v>272</v>
      </c>
    </row>
    <row r="18" spans="2:7" x14ac:dyDescent="0.4">
      <c r="B18" s="62"/>
      <c r="C18" s="85" t="s">
        <v>82</v>
      </c>
      <c r="D18" s="85" t="s">
        <v>83</v>
      </c>
      <c r="E18" s="85" t="s">
        <v>84</v>
      </c>
      <c r="F18" s="103" t="s">
        <v>85</v>
      </c>
      <c r="G18" s="104"/>
    </row>
    <row r="19" spans="2:7" x14ac:dyDescent="0.4">
      <c r="B19" s="64">
        <v>3.2578</v>
      </c>
      <c r="C19" s="101" t="str">
        <f>IF(C3="","-",IF(C3=正誤判定シート!B71,"○","×"))</f>
        <v>-</v>
      </c>
      <c r="D19" s="101" t="str">
        <f>IF(D3="","-",IF(D3=正誤判定シート!C71,"○","×"))</f>
        <v>-</v>
      </c>
      <c r="E19" s="101" t="str">
        <f>IF(E3="","-",IF(E3=正誤判定シート!D71,"○","×"))</f>
        <v>-</v>
      </c>
      <c r="F19" s="101" t="str">
        <f>IF(F3="","-",IF(F3=正誤判定シート!E71,"○","×"))</f>
        <v>-</v>
      </c>
      <c r="G19" s="102"/>
    </row>
    <row r="20" spans="2:7" x14ac:dyDescent="0.4">
      <c r="B20" s="64">
        <v>54.987000000000002</v>
      </c>
      <c r="C20" s="101" t="str">
        <f>IF(C4="","-",IF(C4=正誤判定シート!B72,"○","×"))</f>
        <v>-</v>
      </c>
      <c r="D20" s="101" t="str">
        <f>IF(D4="","-",IF(D4=正誤判定シート!C72,"○","×"))</f>
        <v>-</v>
      </c>
      <c r="E20" s="101" t="str">
        <f>IF(E4="","-",IF(E4=正誤判定シート!D72,"○","×"))</f>
        <v>-</v>
      </c>
      <c r="F20" s="101" t="str">
        <f>IF(F4="","-",IF(F4=正誤判定シート!E72,"○","×"))</f>
        <v>-</v>
      </c>
      <c r="G20" s="102"/>
    </row>
    <row r="21" spans="2:7" x14ac:dyDescent="0.4">
      <c r="B21" s="64">
        <v>67.5</v>
      </c>
      <c r="C21" s="101" t="str">
        <f>IF(C5="","-",IF(C5=正誤判定シート!B73,"○","×"))</f>
        <v>-</v>
      </c>
      <c r="D21" s="101" t="str">
        <f>IF(D5="","-",IF(D5=正誤判定シート!C73,"○","×"))</f>
        <v>-</v>
      </c>
      <c r="E21" s="101" t="str">
        <f>IF(E5="","-",IF(E5=正誤判定シート!D73,"○","×"))</f>
        <v>-</v>
      </c>
      <c r="F21" s="101" t="str">
        <f>IF(F5="","-",IF(F5=正誤判定シート!E73,"○","×"))</f>
        <v>-</v>
      </c>
      <c r="G21" s="102"/>
    </row>
    <row r="22" spans="2:7" x14ac:dyDescent="0.4">
      <c r="B22" s="64">
        <v>156.49</v>
      </c>
      <c r="C22" s="101" t="str">
        <f>IF(C6="","-",IF(C6=正誤判定シート!B74,"○","×"))</f>
        <v>-</v>
      </c>
      <c r="D22" s="101" t="str">
        <f>IF(D6="","-",IF(D6=正誤判定シート!C74,"○","×"))</f>
        <v>-</v>
      </c>
      <c r="E22" s="101" t="str">
        <f>IF(E6="","-",IF(E6=正誤判定シート!D74,"○","×"))</f>
        <v>-</v>
      </c>
      <c r="F22" s="101" t="str">
        <f>IF(F6="","-",IF(F6=正誤判定シート!E74,"○","×"))</f>
        <v>-</v>
      </c>
      <c r="G22" s="102"/>
    </row>
    <row r="23" spans="2:7" x14ac:dyDescent="0.4">
      <c r="B23" s="64">
        <v>21.004000000000001</v>
      </c>
      <c r="C23" s="101" t="str">
        <f>IF(C7="","-",IF(C7=正誤判定シート!B75,"○","×"))</f>
        <v>-</v>
      </c>
      <c r="D23" s="101" t="str">
        <f>IF(D7="","-",IF(D7=正誤判定シート!C75,"○","×"))</f>
        <v>-</v>
      </c>
      <c r="E23" s="101" t="str">
        <f>IF(E7="","-",IF(E7=正誤判定シート!D75,"○","×"))</f>
        <v>-</v>
      </c>
      <c r="F23" s="101" t="str">
        <f>IF(F7="","-",IF(F7=正誤判定シート!E75,"○","×"))</f>
        <v>-</v>
      </c>
      <c r="G23" s="102"/>
    </row>
    <row r="24" spans="2:7" x14ac:dyDescent="0.4">
      <c r="B24" s="64">
        <v>0.12345</v>
      </c>
      <c r="C24" s="101" t="str">
        <f>IF(C8="","-",IF(C8=正誤判定シート!B76,"○","×"))</f>
        <v>-</v>
      </c>
      <c r="D24" s="101" t="str">
        <f>IF(D8="","-",IF(D8=正誤判定シート!C76,"○","×"))</f>
        <v>-</v>
      </c>
      <c r="E24" s="101" t="str">
        <f>IF(E8="","-",IF(E8=正誤判定シート!D76,"○","×"))</f>
        <v>-</v>
      </c>
      <c r="F24" s="101" t="str">
        <f>IF(F8="","-",IF(F8=正誤判定シート!E76,"○","×"))</f>
        <v>-</v>
      </c>
      <c r="G24" s="102"/>
    </row>
  </sheetData>
  <mergeCells count="9">
    <mergeCell ref="F8:G8"/>
    <mergeCell ref="I2:O8"/>
    <mergeCell ref="B10:M15"/>
    <mergeCell ref="F2:G2"/>
    <mergeCell ref="F3:G3"/>
    <mergeCell ref="F4:G4"/>
    <mergeCell ref="F5:G5"/>
    <mergeCell ref="F6:G6"/>
    <mergeCell ref="F7:G7"/>
  </mergeCells>
  <phoneticPr fontId="3"/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/>
  </sheetViews>
  <sheetFormatPr defaultRowHeight="18.75" x14ac:dyDescent="0.4"/>
  <cols>
    <col min="2" max="2" width="15.125" bestFit="1" customWidth="1"/>
    <col min="3" max="3" width="11" bestFit="1" customWidth="1"/>
    <col min="4" max="4" width="19.25" bestFit="1" customWidth="1"/>
    <col min="5" max="6" width="5.25" bestFit="1" customWidth="1"/>
    <col min="7" max="7" width="11.25" bestFit="1" customWidth="1"/>
    <col min="8" max="8" width="9.25" bestFit="1" customWidth="1"/>
  </cols>
  <sheetData>
    <row r="1" spans="1:8" x14ac:dyDescent="0.4">
      <c r="A1" t="s">
        <v>117</v>
      </c>
    </row>
    <row r="3" spans="1:8" x14ac:dyDescent="0.4">
      <c r="A3" s="2" t="s">
        <v>118</v>
      </c>
      <c r="B3" s="2" t="s">
        <v>119</v>
      </c>
      <c r="C3" s="2" t="s">
        <v>120</v>
      </c>
      <c r="D3" s="2" t="s">
        <v>91</v>
      </c>
      <c r="E3" s="2" t="s">
        <v>121</v>
      </c>
      <c r="F3" s="2" t="s">
        <v>122</v>
      </c>
      <c r="G3" s="2" t="s">
        <v>123</v>
      </c>
      <c r="H3" s="2" t="s">
        <v>124</v>
      </c>
    </row>
    <row r="4" spans="1:8" x14ac:dyDescent="0.4">
      <c r="A4" s="2">
        <v>1</v>
      </c>
      <c r="B4" s="2">
        <v>106</v>
      </c>
      <c r="C4" s="2" t="s">
        <v>113</v>
      </c>
      <c r="D4" s="2" t="s">
        <v>92</v>
      </c>
      <c r="E4" s="2" t="s">
        <v>114</v>
      </c>
      <c r="F4" s="2" t="s">
        <v>115</v>
      </c>
      <c r="G4" s="2" t="s">
        <v>93</v>
      </c>
      <c r="H4" s="2" t="s">
        <v>116</v>
      </c>
    </row>
    <row r="5" spans="1:8" x14ac:dyDescent="0.4">
      <c r="A5" s="2">
        <v>2</v>
      </c>
      <c r="B5" s="2">
        <v>112</v>
      </c>
      <c r="C5" s="2" t="s">
        <v>125</v>
      </c>
      <c r="D5" s="2" t="s">
        <v>94</v>
      </c>
      <c r="E5" s="2" t="s">
        <v>114</v>
      </c>
      <c r="F5" s="2" t="s">
        <v>126</v>
      </c>
      <c r="G5" s="2" t="s">
        <v>95</v>
      </c>
      <c r="H5" s="2" t="s">
        <v>127</v>
      </c>
    </row>
    <row r="6" spans="1:8" x14ac:dyDescent="0.4">
      <c r="A6" s="2">
        <v>3</v>
      </c>
      <c r="B6" s="2">
        <v>109</v>
      </c>
      <c r="C6" s="2" t="s">
        <v>128</v>
      </c>
      <c r="D6" s="2" t="s">
        <v>96</v>
      </c>
      <c r="E6" s="2" t="s">
        <v>114</v>
      </c>
      <c r="F6" s="2" t="s">
        <v>129</v>
      </c>
      <c r="G6" s="2" t="s">
        <v>97</v>
      </c>
      <c r="H6" s="2" t="s">
        <v>130</v>
      </c>
    </row>
    <row r="7" spans="1:8" x14ac:dyDescent="0.4">
      <c r="A7" s="2">
        <v>4</v>
      </c>
      <c r="B7" s="2">
        <v>102</v>
      </c>
      <c r="C7" s="2" t="s">
        <v>131</v>
      </c>
      <c r="D7" s="2" t="s">
        <v>98</v>
      </c>
      <c r="E7" s="2" t="s">
        <v>114</v>
      </c>
      <c r="F7" s="2" t="s">
        <v>132</v>
      </c>
      <c r="G7" s="2" t="s">
        <v>93</v>
      </c>
      <c r="H7" s="2" t="s">
        <v>133</v>
      </c>
    </row>
    <row r="8" spans="1:8" x14ac:dyDescent="0.4">
      <c r="A8" s="2">
        <v>5</v>
      </c>
      <c r="B8" s="2">
        <v>110</v>
      </c>
      <c r="C8" s="2" t="s">
        <v>134</v>
      </c>
      <c r="D8" s="2" t="s">
        <v>99</v>
      </c>
      <c r="E8" s="2" t="s">
        <v>114</v>
      </c>
      <c r="F8" s="2" t="s">
        <v>126</v>
      </c>
      <c r="G8" s="2" t="s">
        <v>135</v>
      </c>
      <c r="H8" s="2" t="s">
        <v>100</v>
      </c>
    </row>
    <row r="9" spans="1:8" x14ac:dyDescent="0.4">
      <c r="A9" s="2">
        <v>6</v>
      </c>
      <c r="B9" s="2">
        <v>101</v>
      </c>
      <c r="C9" s="2" t="s">
        <v>136</v>
      </c>
      <c r="D9" s="2" t="s">
        <v>101</v>
      </c>
      <c r="E9" s="2" t="s">
        <v>114</v>
      </c>
      <c r="F9" s="2" t="s">
        <v>126</v>
      </c>
      <c r="G9" s="2" t="s">
        <v>97</v>
      </c>
      <c r="H9" s="2" t="s">
        <v>137</v>
      </c>
    </row>
    <row r="10" spans="1:8" x14ac:dyDescent="0.4">
      <c r="A10" s="2">
        <v>7</v>
      </c>
      <c r="B10" s="2">
        <v>115</v>
      </c>
      <c r="C10" s="2" t="s">
        <v>138</v>
      </c>
      <c r="D10" s="2" t="s">
        <v>102</v>
      </c>
      <c r="E10" s="2" t="s">
        <v>114</v>
      </c>
      <c r="F10" s="2" t="s">
        <v>115</v>
      </c>
      <c r="G10" s="2" t="s">
        <v>95</v>
      </c>
      <c r="H10" s="2" t="s">
        <v>139</v>
      </c>
    </row>
    <row r="11" spans="1:8" x14ac:dyDescent="0.4">
      <c r="A11" s="2">
        <v>8</v>
      </c>
      <c r="B11" s="2">
        <v>103</v>
      </c>
      <c r="C11" s="2" t="s">
        <v>140</v>
      </c>
      <c r="D11" s="2" t="s">
        <v>103</v>
      </c>
      <c r="E11" s="2" t="s">
        <v>114</v>
      </c>
      <c r="F11" s="2" t="s">
        <v>115</v>
      </c>
      <c r="G11" s="2" t="s">
        <v>93</v>
      </c>
      <c r="H11" s="2" t="s">
        <v>141</v>
      </c>
    </row>
    <row r="12" spans="1:8" x14ac:dyDescent="0.4">
      <c r="A12" s="2">
        <v>9</v>
      </c>
      <c r="B12" s="2">
        <v>107</v>
      </c>
      <c r="C12" s="2" t="s">
        <v>142</v>
      </c>
      <c r="D12" s="2" t="s">
        <v>104</v>
      </c>
      <c r="E12" s="2" t="s">
        <v>114</v>
      </c>
      <c r="F12" s="2" t="s">
        <v>126</v>
      </c>
      <c r="G12" s="2" t="s">
        <v>135</v>
      </c>
      <c r="H12" s="2" t="s">
        <v>105</v>
      </c>
    </row>
    <row r="13" spans="1:8" x14ac:dyDescent="0.4">
      <c r="A13" s="2">
        <v>10</v>
      </c>
      <c r="B13" s="2">
        <v>113</v>
      </c>
      <c r="C13" s="2" t="s">
        <v>143</v>
      </c>
      <c r="D13" s="2" t="s">
        <v>106</v>
      </c>
      <c r="E13" s="2" t="s">
        <v>114</v>
      </c>
      <c r="F13" s="2" t="s">
        <v>115</v>
      </c>
      <c r="G13" s="2" t="s">
        <v>93</v>
      </c>
      <c r="H13" s="2" t="s">
        <v>144</v>
      </c>
    </row>
    <row r="14" spans="1:8" x14ac:dyDescent="0.4">
      <c r="A14" s="2">
        <v>11</v>
      </c>
      <c r="B14" s="2">
        <v>104</v>
      </c>
      <c r="C14" s="2" t="s">
        <v>145</v>
      </c>
      <c r="D14" s="2" t="s">
        <v>107</v>
      </c>
      <c r="E14" s="2" t="s">
        <v>114</v>
      </c>
      <c r="F14" s="2" t="s">
        <v>132</v>
      </c>
      <c r="G14" s="2" t="s">
        <v>95</v>
      </c>
      <c r="H14" s="2" t="s">
        <v>146</v>
      </c>
    </row>
    <row r="15" spans="1:8" x14ac:dyDescent="0.4">
      <c r="A15" s="2">
        <v>12</v>
      </c>
      <c r="B15" s="2">
        <v>114</v>
      </c>
      <c r="C15" s="2" t="s">
        <v>147</v>
      </c>
      <c r="D15" s="2" t="s">
        <v>108</v>
      </c>
      <c r="E15" s="2" t="s">
        <v>114</v>
      </c>
      <c r="F15" s="2" t="s">
        <v>129</v>
      </c>
      <c r="G15" s="2" t="s">
        <v>93</v>
      </c>
      <c r="H15" s="2" t="s">
        <v>148</v>
      </c>
    </row>
    <row r="16" spans="1:8" x14ac:dyDescent="0.4">
      <c r="A16" s="2">
        <v>13</v>
      </c>
      <c r="B16" s="2">
        <v>105</v>
      </c>
      <c r="C16" s="2" t="s">
        <v>149</v>
      </c>
      <c r="D16" s="2" t="s">
        <v>109</v>
      </c>
      <c r="E16" s="2" t="s">
        <v>114</v>
      </c>
      <c r="F16" s="2" t="s">
        <v>129</v>
      </c>
      <c r="G16" s="2" t="s">
        <v>97</v>
      </c>
      <c r="H16" s="2" t="s">
        <v>150</v>
      </c>
    </row>
    <row r="17" spans="1:8" x14ac:dyDescent="0.4">
      <c r="A17" s="2">
        <v>14</v>
      </c>
      <c r="B17" s="2">
        <v>108</v>
      </c>
      <c r="C17" s="2" t="s">
        <v>151</v>
      </c>
      <c r="D17" s="2" t="s">
        <v>110</v>
      </c>
      <c r="E17" s="2" t="s">
        <v>114</v>
      </c>
      <c r="F17" s="2" t="s">
        <v>132</v>
      </c>
      <c r="G17" s="2" t="s">
        <v>93</v>
      </c>
      <c r="H17" s="2" t="s">
        <v>152</v>
      </c>
    </row>
    <row r="18" spans="1:8" x14ac:dyDescent="0.4">
      <c r="A18" s="2">
        <v>15</v>
      </c>
      <c r="B18" s="2">
        <v>111</v>
      </c>
      <c r="C18" s="2" t="s">
        <v>153</v>
      </c>
      <c r="D18" s="2" t="s">
        <v>111</v>
      </c>
      <c r="E18" s="2" t="s">
        <v>114</v>
      </c>
      <c r="F18" s="2" t="s">
        <v>129</v>
      </c>
      <c r="G18" s="2" t="s">
        <v>135</v>
      </c>
      <c r="H18" s="2" t="s">
        <v>112</v>
      </c>
    </row>
    <row r="20" spans="1:8" x14ac:dyDescent="0.4">
      <c r="B20" t="s">
        <v>154</v>
      </c>
      <c r="C20" t="s">
        <v>155</v>
      </c>
    </row>
    <row r="21" spans="1:8" x14ac:dyDescent="0.4">
      <c r="B21" s="2" t="s">
        <v>119</v>
      </c>
      <c r="C21" s="2" t="s">
        <v>120</v>
      </c>
      <c r="D21" s="2" t="s">
        <v>123</v>
      </c>
      <c r="E21" s="2" t="s">
        <v>121</v>
      </c>
      <c r="F21" s="2" t="s">
        <v>122</v>
      </c>
      <c r="G21" s="2" t="s">
        <v>124</v>
      </c>
      <c r="H21" s="27" t="s">
        <v>156</v>
      </c>
    </row>
    <row r="22" spans="1:8" x14ac:dyDescent="0.4">
      <c r="B22" s="67"/>
      <c r="C22" s="2"/>
      <c r="D22" s="2"/>
      <c r="E22" s="2"/>
      <c r="F22" s="2"/>
      <c r="G22" s="2"/>
      <c r="H22" s="2"/>
    </row>
    <row r="23" spans="1:8" x14ac:dyDescent="0.4">
      <c r="H23" t="s">
        <v>226</v>
      </c>
    </row>
    <row r="24" spans="1:8" x14ac:dyDescent="0.4">
      <c r="E24" t="s">
        <v>227</v>
      </c>
    </row>
    <row r="26" spans="1:8" x14ac:dyDescent="0.4">
      <c r="A26" t="s">
        <v>267</v>
      </c>
    </row>
    <row r="27" spans="1:8" x14ac:dyDescent="0.4">
      <c r="A27" s="1"/>
      <c r="B27" s="1" t="s">
        <v>154</v>
      </c>
      <c r="C27" s="1"/>
      <c r="D27" s="1"/>
      <c r="E27" s="1"/>
      <c r="F27" s="1"/>
      <c r="G27" s="1"/>
      <c r="H27" s="1"/>
    </row>
    <row r="28" spans="1:8" x14ac:dyDescent="0.4">
      <c r="A28" s="1"/>
      <c r="B28" s="2" t="s">
        <v>119</v>
      </c>
      <c r="C28" s="2" t="s">
        <v>120</v>
      </c>
      <c r="D28" s="2" t="s">
        <v>123</v>
      </c>
      <c r="E28" s="2" t="s">
        <v>121</v>
      </c>
      <c r="F28" s="2" t="s">
        <v>122</v>
      </c>
      <c r="G28" s="2" t="s">
        <v>124</v>
      </c>
      <c r="H28" s="27" t="s">
        <v>156</v>
      </c>
    </row>
    <row r="29" spans="1:8" x14ac:dyDescent="0.4">
      <c r="A29" s="1"/>
      <c r="B29" s="88">
        <v>111</v>
      </c>
      <c r="C29" s="101" t="str">
        <f>IF(C22="","-",IF(C22=正誤判定シート!C98,"○","×"))</f>
        <v>-</v>
      </c>
      <c r="D29" s="101" t="str">
        <f>IF(D22="","-",IF(D22=正誤判定シート!D98,"○","×"))</f>
        <v>-</v>
      </c>
      <c r="E29" s="101" t="str">
        <f>IF(E22="","-",IF(E22=正誤判定シート!E98,"○","×"))</f>
        <v>-</v>
      </c>
      <c r="F29" s="101" t="str">
        <f>IF(F22="","-",IF(F22=正誤判定シート!F98,"○","×"))</f>
        <v>-</v>
      </c>
      <c r="G29" s="101" t="str">
        <f>IF(G22="","-",IF(G22=正誤判定シート!G98,"○","×"))</f>
        <v>-</v>
      </c>
      <c r="H29" s="101" t="str">
        <f>IF(H22="","-",IF(H22=正誤判定シート!H98,"○","×"))</f>
        <v>-</v>
      </c>
    </row>
    <row r="30" spans="1:8" x14ac:dyDescent="0.4">
      <c r="B30" t="s">
        <v>268</v>
      </c>
    </row>
  </sheetData>
  <phoneticPr fontId="3"/>
  <pageMargins left="0.7" right="0.7" top="0.75" bottom="0.75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/>
  </sheetViews>
  <sheetFormatPr defaultRowHeight="18.75" x14ac:dyDescent="0.4"/>
  <cols>
    <col min="2" max="2" width="23.25" bestFit="1" customWidth="1"/>
    <col min="5" max="5" width="9" style="1"/>
  </cols>
  <sheetData>
    <row r="1" spans="1:15" s="1" customFormat="1" x14ac:dyDescent="0.4">
      <c r="B1" s="1" t="s">
        <v>225</v>
      </c>
      <c r="C1" t="s">
        <v>224</v>
      </c>
    </row>
    <row r="2" spans="1:15" x14ac:dyDescent="0.4">
      <c r="A2" s="186" t="s">
        <v>174</v>
      </c>
      <c r="B2" s="186" t="s">
        <v>175</v>
      </c>
      <c r="C2" s="186" t="s">
        <v>157</v>
      </c>
      <c r="D2" s="186"/>
      <c r="E2" s="182" t="s">
        <v>198</v>
      </c>
      <c r="F2" s="181" t="s">
        <v>194</v>
      </c>
      <c r="G2" s="181" t="s">
        <v>195</v>
      </c>
      <c r="H2" s="181" t="s">
        <v>199</v>
      </c>
      <c r="I2" s="181" t="s">
        <v>200</v>
      </c>
      <c r="J2" s="181" t="s">
        <v>196</v>
      </c>
      <c r="K2" s="181" t="s">
        <v>197</v>
      </c>
      <c r="L2" s="181" t="s">
        <v>201</v>
      </c>
      <c r="M2" s="181" t="s">
        <v>202</v>
      </c>
      <c r="N2" s="181" t="s">
        <v>203</v>
      </c>
      <c r="O2" s="181" t="s">
        <v>204</v>
      </c>
    </row>
    <row r="3" spans="1:15" x14ac:dyDescent="0.4">
      <c r="A3" s="186"/>
      <c r="B3" s="186"/>
      <c r="C3" s="2" t="s">
        <v>176</v>
      </c>
      <c r="D3" s="2" t="s">
        <v>177</v>
      </c>
      <c r="E3" s="183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x14ac:dyDescent="0.4">
      <c r="A4" s="186" t="s">
        <v>179</v>
      </c>
      <c r="B4" s="2" t="s">
        <v>178</v>
      </c>
      <c r="C4" s="2"/>
      <c r="D4" s="2">
        <v>0</v>
      </c>
      <c r="E4" s="73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4">
      <c r="A5" s="186"/>
      <c r="B5" s="2" t="s">
        <v>180</v>
      </c>
      <c r="C5" s="2">
        <v>6.4</v>
      </c>
      <c r="D5" s="2">
        <v>6.4</v>
      </c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x14ac:dyDescent="0.4">
      <c r="A6" s="186"/>
      <c r="B6" s="2" t="s">
        <v>181</v>
      </c>
      <c r="C6" s="2">
        <v>12</v>
      </c>
      <c r="D6" s="2">
        <v>18.399999999999999</v>
      </c>
      <c r="E6" s="76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x14ac:dyDescent="0.4">
      <c r="A7" s="186"/>
      <c r="B7" s="2" t="s">
        <v>182</v>
      </c>
      <c r="C7" s="2">
        <v>3</v>
      </c>
      <c r="D7" s="2">
        <v>21.4</v>
      </c>
      <c r="E7" s="76"/>
      <c r="F7" s="73"/>
      <c r="G7" s="73"/>
      <c r="H7" s="75"/>
      <c r="I7" s="75"/>
      <c r="J7" s="75"/>
      <c r="K7" s="75"/>
      <c r="L7" s="75"/>
      <c r="M7" s="75"/>
      <c r="N7" s="75"/>
      <c r="O7" s="75"/>
    </row>
    <row r="8" spans="1:15" x14ac:dyDescent="0.4">
      <c r="A8" s="186"/>
      <c r="B8" s="2" t="s">
        <v>183</v>
      </c>
      <c r="C8" s="2">
        <v>3.5</v>
      </c>
      <c r="D8" s="2">
        <v>24.9</v>
      </c>
      <c r="E8" s="76"/>
      <c r="F8" s="76"/>
      <c r="G8" s="76"/>
      <c r="H8" s="73"/>
      <c r="I8" s="73"/>
      <c r="J8" s="75"/>
      <c r="K8" s="75"/>
      <c r="L8" s="75"/>
      <c r="M8" s="75"/>
      <c r="N8" s="75"/>
      <c r="O8" s="75"/>
    </row>
    <row r="9" spans="1:15" x14ac:dyDescent="0.4">
      <c r="A9" s="186"/>
      <c r="B9" s="2" t="s">
        <v>184</v>
      </c>
      <c r="C9" s="2">
        <v>2.2000000000000002</v>
      </c>
      <c r="D9" s="2">
        <v>27.1</v>
      </c>
      <c r="E9" s="76"/>
      <c r="F9" s="76"/>
      <c r="G9" s="76"/>
      <c r="H9" s="76"/>
      <c r="I9" s="76"/>
      <c r="J9" s="75"/>
      <c r="K9" s="75"/>
      <c r="L9" s="75"/>
      <c r="M9" s="75"/>
      <c r="N9" s="75"/>
      <c r="O9" s="75"/>
    </row>
    <row r="10" spans="1:15" x14ac:dyDescent="0.4">
      <c r="A10" s="186"/>
      <c r="B10" s="2" t="s">
        <v>185</v>
      </c>
      <c r="C10" s="2">
        <v>2.2999999999999998</v>
      </c>
      <c r="D10" s="2">
        <v>29.4</v>
      </c>
      <c r="E10" s="76"/>
      <c r="F10" s="76"/>
      <c r="G10" s="76"/>
      <c r="H10" s="76"/>
      <c r="I10" s="76"/>
      <c r="J10" s="73"/>
      <c r="K10" s="73"/>
      <c r="L10" s="75"/>
      <c r="M10" s="75"/>
      <c r="N10" s="75"/>
      <c r="O10" s="75"/>
    </row>
    <row r="11" spans="1:15" x14ac:dyDescent="0.4">
      <c r="A11" s="186"/>
      <c r="B11" s="2" t="s">
        <v>186</v>
      </c>
      <c r="C11" s="2">
        <v>2.5</v>
      </c>
      <c r="D11" s="2">
        <v>31.9</v>
      </c>
      <c r="E11" s="76"/>
      <c r="F11" s="76"/>
      <c r="G11" s="76"/>
      <c r="H11" s="76"/>
      <c r="I11" s="76"/>
      <c r="J11" s="76"/>
      <c r="K11" s="76"/>
      <c r="L11" s="73"/>
      <c r="M11" s="73"/>
      <c r="N11" s="75"/>
      <c r="O11" s="75"/>
    </row>
    <row r="12" spans="1:15" x14ac:dyDescent="0.4">
      <c r="A12" s="186"/>
      <c r="B12" s="2" t="s">
        <v>187</v>
      </c>
      <c r="C12" s="2">
        <v>2.2000000000000002</v>
      </c>
      <c r="D12" s="2">
        <v>34.1</v>
      </c>
      <c r="E12" s="76"/>
      <c r="F12" s="76"/>
      <c r="G12" s="76"/>
      <c r="H12" s="76"/>
      <c r="I12" s="76"/>
      <c r="J12" s="76"/>
      <c r="K12" s="76"/>
      <c r="L12" s="76"/>
      <c r="M12" s="76"/>
      <c r="N12" s="73"/>
      <c r="O12" s="73"/>
    </row>
    <row r="13" spans="1:15" x14ac:dyDescent="0.4">
      <c r="A13" s="186"/>
      <c r="B13" s="2" t="s">
        <v>188</v>
      </c>
      <c r="C13" s="2">
        <v>6.5</v>
      </c>
      <c r="D13" s="2">
        <v>40.6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1" customFormat="1" x14ac:dyDescent="0.4">
      <c r="A14" s="186"/>
      <c r="B14" s="2" t="s">
        <v>189</v>
      </c>
      <c r="C14" s="2">
        <v>8</v>
      </c>
      <c r="D14" s="2">
        <v>48.6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1" customFormat="1" x14ac:dyDescent="0.4">
      <c r="A15" s="186"/>
      <c r="B15" s="2" t="s">
        <v>190</v>
      </c>
      <c r="C15" s="2">
        <v>2.9</v>
      </c>
      <c r="D15" s="2">
        <v>51.5</v>
      </c>
      <c r="E15" s="73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s="1" customFormat="1" x14ac:dyDescent="0.4">
      <c r="A16" s="186"/>
      <c r="B16" s="2" t="s">
        <v>191</v>
      </c>
      <c r="C16" s="2">
        <v>2.9</v>
      </c>
      <c r="D16" s="2">
        <v>54.4</v>
      </c>
      <c r="E16" s="73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6" s="1" customFormat="1" x14ac:dyDescent="0.4">
      <c r="A17" s="186"/>
      <c r="B17" s="2" t="s">
        <v>192</v>
      </c>
      <c r="C17" s="2">
        <v>2.2000000000000002</v>
      </c>
      <c r="D17" s="2">
        <v>56.6</v>
      </c>
      <c r="E17" s="73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6" s="1" customFormat="1" x14ac:dyDescent="0.4">
      <c r="A18" s="186"/>
      <c r="B18" s="2" t="s">
        <v>193</v>
      </c>
      <c r="C18" s="2">
        <v>1.9</v>
      </c>
      <c r="D18" s="2">
        <v>62.4</v>
      </c>
      <c r="E18" s="73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6" s="1" customFormat="1" x14ac:dyDescent="0.4">
      <c r="C19" s="167" t="s">
        <v>280</v>
      </c>
      <c r="F19" s="1" t="s">
        <v>281</v>
      </c>
    </row>
    <row r="20" spans="1:16" x14ac:dyDescent="0.4">
      <c r="B20" s="1" t="s">
        <v>158</v>
      </c>
      <c r="F20" s="1" t="s">
        <v>282</v>
      </c>
    </row>
    <row r="21" spans="1:16" s="68" customFormat="1" x14ac:dyDescent="0.4">
      <c r="B21" s="184" t="s">
        <v>157</v>
      </c>
      <c r="C21" s="69">
        <v>1</v>
      </c>
      <c r="D21" s="69">
        <v>4</v>
      </c>
      <c r="E21" s="69">
        <v>7</v>
      </c>
      <c r="F21" s="69">
        <v>11</v>
      </c>
      <c r="G21" s="69">
        <v>16</v>
      </c>
      <c r="H21" s="69">
        <v>21</v>
      </c>
      <c r="I21" s="69">
        <v>26</v>
      </c>
      <c r="J21" s="69">
        <v>31</v>
      </c>
      <c r="K21" s="69">
        <v>26</v>
      </c>
      <c r="L21" s="69">
        <v>41</v>
      </c>
      <c r="M21" s="69">
        <v>46</v>
      </c>
      <c r="N21" s="69">
        <v>51</v>
      </c>
      <c r="O21" s="69">
        <v>61</v>
      </c>
      <c r="P21" s="70">
        <v>1</v>
      </c>
    </row>
    <row r="22" spans="1:16" x14ac:dyDescent="0.4">
      <c r="B22" s="185"/>
      <c r="C22" s="43" t="s">
        <v>160</v>
      </c>
      <c r="D22" s="43" t="s">
        <v>161</v>
      </c>
      <c r="E22" s="43" t="s">
        <v>162</v>
      </c>
      <c r="F22" s="43" t="s">
        <v>163</v>
      </c>
      <c r="G22" s="43" t="s">
        <v>164</v>
      </c>
      <c r="H22" s="43" t="s">
        <v>165</v>
      </c>
      <c r="I22" s="43" t="s">
        <v>166</v>
      </c>
      <c r="J22" s="43" t="s">
        <v>167</v>
      </c>
      <c r="K22" s="43" t="s">
        <v>168</v>
      </c>
      <c r="L22" s="43" t="s">
        <v>169</v>
      </c>
      <c r="M22" s="43" t="s">
        <v>170</v>
      </c>
      <c r="N22" s="43" t="s">
        <v>171</v>
      </c>
      <c r="O22" s="43" t="s">
        <v>172</v>
      </c>
      <c r="P22" s="70">
        <v>2</v>
      </c>
    </row>
    <row r="23" spans="1:16" x14ac:dyDescent="0.4">
      <c r="B23" s="43" t="s">
        <v>159</v>
      </c>
      <c r="C23" s="43">
        <v>200</v>
      </c>
      <c r="D23" s="43">
        <v>250</v>
      </c>
      <c r="E23" s="43">
        <v>290</v>
      </c>
      <c r="F23" s="43">
        <v>340</v>
      </c>
      <c r="G23" s="43">
        <v>440</v>
      </c>
      <c r="H23" s="43">
        <v>540</v>
      </c>
      <c r="I23" s="43">
        <v>640</v>
      </c>
      <c r="J23" s="43">
        <v>750</v>
      </c>
      <c r="K23" s="43">
        <v>860</v>
      </c>
      <c r="L23" s="43">
        <v>970</v>
      </c>
      <c r="M23" s="43">
        <v>1130</v>
      </c>
      <c r="N23" s="43">
        <v>1290</v>
      </c>
      <c r="O23" s="43">
        <v>1490</v>
      </c>
      <c r="P23" s="71">
        <v>3</v>
      </c>
    </row>
    <row r="24" spans="1:16" x14ac:dyDescent="0.4">
      <c r="B24" t="s">
        <v>173</v>
      </c>
    </row>
    <row r="26" spans="1:16" x14ac:dyDescent="0.4">
      <c r="A26" t="s">
        <v>272</v>
      </c>
      <c r="F26" s="1"/>
      <c r="G26" s="1"/>
      <c r="J26" s="1"/>
      <c r="K26" s="1"/>
      <c r="L26" s="1"/>
      <c r="M26" s="1"/>
      <c r="N26" s="1"/>
    </row>
    <row r="27" spans="1:16" x14ac:dyDescent="0.4">
      <c r="A27" s="186" t="s">
        <v>174</v>
      </c>
      <c r="B27" s="186" t="s">
        <v>175</v>
      </c>
      <c r="C27" s="186" t="s">
        <v>157</v>
      </c>
      <c r="D27" s="186"/>
      <c r="E27" s="182" t="s">
        <v>198</v>
      </c>
      <c r="F27" s="181" t="s">
        <v>194</v>
      </c>
      <c r="G27" s="181" t="s">
        <v>195</v>
      </c>
      <c r="H27" s="181" t="s">
        <v>199</v>
      </c>
      <c r="I27" s="181" t="s">
        <v>200</v>
      </c>
      <c r="J27" s="181" t="s">
        <v>196</v>
      </c>
      <c r="K27" s="181" t="s">
        <v>197</v>
      </c>
      <c r="L27" s="181" t="s">
        <v>201</v>
      </c>
      <c r="M27" s="181" t="s">
        <v>202</v>
      </c>
      <c r="N27" s="181" t="s">
        <v>203</v>
      </c>
      <c r="O27" s="181" t="s">
        <v>204</v>
      </c>
    </row>
    <row r="28" spans="1:16" x14ac:dyDescent="0.4">
      <c r="A28" s="186"/>
      <c r="B28" s="186"/>
      <c r="C28" s="2" t="s">
        <v>176</v>
      </c>
      <c r="D28" s="2" t="s">
        <v>177</v>
      </c>
      <c r="E28" s="183"/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  <row r="29" spans="1:16" x14ac:dyDescent="0.4">
      <c r="A29" s="186" t="s">
        <v>179</v>
      </c>
      <c r="B29" s="2" t="s">
        <v>178</v>
      </c>
      <c r="C29" s="2">
        <v>8.8000000000000007</v>
      </c>
      <c r="D29" s="2">
        <v>0</v>
      </c>
      <c r="E29" s="73"/>
      <c r="F29" s="101" t="str">
        <f>IF(F4="","-",IF(F4=正誤判定シート!F104,"○","×"))</f>
        <v>-</v>
      </c>
      <c r="G29" s="101" t="str">
        <f>IF(G4="","-",IF(G4=正誤判定シート!G104,"○","×"))</f>
        <v>-</v>
      </c>
      <c r="H29" s="101" t="str">
        <f>IF(H4="","-",IF(H4=正誤判定シート!H104,"○","×"))</f>
        <v>-</v>
      </c>
      <c r="I29" s="101" t="str">
        <f>IF(I4="","-",IF(I4=正誤判定シート!I104,"○","×"))</f>
        <v>-</v>
      </c>
      <c r="J29" s="101" t="str">
        <f>IF(J4="","-",IF(J4=正誤判定シート!J104,"○","×"))</f>
        <v>-</v>
      </c>
      <c r="K29" s="101" t="str">
        <f>IF(K4="","-",IF(K4=正誤判定シート!K104,"○","×"))</f>
        <v>-</v>
      </c>
      <c r="L29" s="101" t="str">
        <f>IF(L4="","-",IF(L4=正誤判定シート!L104,"○","×"))</f>
        <v>-</v>
      </c>
      <c r="M29" s="101" t="str">
        <f>IF(M4="","-",IF(M4=正誤判定シート!M104,"○","×"))</f>
        <v>-</v>
      </c>
      <c r="N29" s="101" t="str">
        <f>IF(N4="","-",IF(N4=正誤判定シート!N104,"○","×"))</f>
        <v>-</v>
      </c>
      <c r="O29" s="101" t="str">
        <f>IF(O4="","-",IF(O4=正誤判定シート!O104,"○","×"))</f>
        <v>-</v>
      </c>
    </row>
    <row r="30" spans="1:16" x14ac:dyDescent="0.4">
      <c r="A30" s="186"/>
      <c r="B30" s="2" t="s">
        <v>180</v>
      </c>
      <c r="C30" s="2">
        <v>6.4</v>
      </c>
      <c r="D30" s="2">
        <v>6.4</v>
      </c>
      <c r="E30" s="101" t="str">
        <f>IF(E5="","-",IF(E5=正誤判定シート!E105,"○","×"))</f>
        <v>-</v>
      </c>
      <c r="F30" s="101" t="str">
        <f>IF(F5="","-",IF(F5=正誤判定シート!F105,"○","×"))</f>
        <v>-</v>
      </c>
      <c r="G30" s="101" t="str">
        <f>IF(G5="","-",IF(G5=正誤判定シート!G105,"○","×"))</f>
        <v>-</v>
      </c>
      <c r="H30" s="101" t="str">
        <f>IF(H5="","-",IF(H5=正誤判定シート!H105,"○","×"))</f>
        <v>-</v>
      </c>
      <c r="I30" s="101" t="str">
        <f>IF(I5="","-",IF(I5=正誤判定シート!I105,"○","×"))</f>
        <v>-</v>
      </c>
      <c r="J30" s="101" t="str">
        <f>IF(J5="","-",IF(J5=正誤判定シート!J105,"○","×"))</f>
        <v>-</v>
      </c>
      <c r="K30" s="101" t="str">
        <f>IF(K5="","-",IF(K5=正誤判定シート!K105,"○","×"))</f>
        <v>-</v>
      </c>
      <c r="L30" s="101" t="str">
        <f>IF(L5="","-",IF(L5=正誤判定シート!L105,"○","×"))</f>
        <v>-</v>
      </c>
      <c r="M30" s="101" t="str">
        <f>IF(M5="","-",IF(M5=正誤判定シート!M105,"○","×"))</f>
        <v>-</v>
      </c>
      <c r="N30" s="101" t="str">
        <f>IF(N5="","-",IF(N5=正誤判定シート!N105,"○","×"))</f>
        <v>-</v>
      </c>
      <c r="O30" s="101" t="str">
        <f>IF(O5="","-",IF(O5=正誤判定シート!O105,"○","×"))</f>
        <v>-</v>
      </c>
    </row>
    <row r="31" spans="1:16" x14ac:dyDescent="0.4">
      <c r="A31" s="186"/>
      <c r="B31" s="2" t="s">
        <v>181</v>
      </c>
      <c r="C31" s="2">
        <v>12</v>
      </c>
      <c r="D31" s="2">
        <v>18.399999999999999</v>
      </c>
      <c r="E31" s="101" t="str">
        <f>IF(E6="","-",IF(E6=正誤判定シート!E106,"○","×"))</f>
        <v>-</v>
      </c>
      <c r="F31" s="101" t="str">
        <f>IF(F6="","-",IF(F6=正誤判定シート!F106,"○","×"))</f>
        <v>-</v>
      </c>
      <c r="G31" s="101" t="str">
        <f>IF(G6="","-",IF(G6=正誤判定シート!G106,"○","×"))</f>
        <v>-</v>
      </c>
      <c r="H31" s="101" t="str">
        <f>IF(H6="","-",IF(H6=正誤判定シート!H106,"○","×"))</f>
        <v>-</v>
      </c>
      <c r="I31" s="101" t="str">
        <f>IF(I6="","-",IF(I6=正誤判定シート!I106,"○","×"))</f>
        <v>-</v>
      </c>
      <c r="J31" s="101" t="str">
        <f>IF(J6="","-",IF(J6=正誤判定シート!J106,"○","×"))</f>
        <v>-</v>
      </c>
      <c r="K31" s="101" t="str">
        <f>IF(K6="","-",IF(K6=正誤判定シート!K106,"○","×"))</f>
        <v>-</v>
      </c>
      <c r="L31" s="101" t="str">
        <f>IF(L6="","-",IF(L6=正誤判定シート!L106,"○","×"))</f>
        <v>-</v>
      </c>
      <c r="M31" s="101" t="str">
        <f>IF(M6="","-",IF(M6=正誤判定シート!M106,"○","×"))</f>
        <v>-</v>
      </c>
      <c r="N31" s="101" t="str">
        <f>IF(N6="","-",IF(N6=正誤判定シート!N106,"○","×"))</f>
        <v>-</v>
      </c>
      <c r="O31" s="101" t="str">
        <f>IF(O6="","-",IF(O6=正誤判定シート!O106,"○","×"))</f>
        <v>-</v>
      </c>
    </row>
    <row r="32" spans="1:16" x14ac:dyDescent="0.4">
      <c r="A32" s="186"/>
      <c r="B32" s="2" t="s">
        <v>182</v>
      </c>
      <c r="C32" s="2">
        <v>3</v>
      </c>
      <c r="D32" s="2">
        <v>21.4</v>
      </c>
      <c r="E32" s="101" t="str">
        <f>IF(E7="","-",IF(E7=正誤判定シート!E107,"○","×"))</f>
        <v>-</v>
      </c>
      <c r="F32" s="73"/>
      <c r="G32" s="73"/>
      <c r="H32" s="101" t="str">
        <f>IF(H7="","-",IF(H7=正誤判定シート!H107,"○","×"))</f>
        <v>-</v>
      </c>
      <c r="I32" s="101" t="str">
        <f>IF(I7="","-",IF(I7=正誤判定シート!I107,"○","×"))</f>
        <v>-</v>
      </c>
      <c r="J32" s="101" t="str">
        <f>IF(J7="","-",IF(J7=正誤判定シート!J107,"○","×"))</f>
        <v>-</v>
      </c>
      <c r="K32" s="101" t="str">
        <f>IF(K7="","-",IF(K7=正誤判定シート!K107,"○","×"))</f>
        <v>-</v>
      </c>
      <c r="L32" s="101" t="str">
        <f>IF(L7="","-",IF(L7=正誤判定シート!L107,"○","×"))</f>
        <v>-</v>
      </c>
      <c r="M32" s="101" t="str">
        <f>IF(M7="","-",IF(M7=正誤判定シート!M107,"○","×"))</f>
        <v>-</v>
      </c>
      <c r="N32" s="101" t="str">
        <f>IF(N7="","-",IF(N7=正誤判定シート!N107,"○","×"))</f>
        <v>-</v>
      </c>
      <c r="O32" s="101" t="str">
        <f>IF(O7="","-",IF(O7=正誤判定シート!O107,"○","×"))</f>
        <v>-</v>
      </c>
    </row>
    <row r="33" spans="1:15" x14ac:dyDescent="0.4">
      <c r="A33" s="186"/>
      <c r="B33" s="2" t="s">
        <v>183</v>
      </c>
      <c r="C33" s="2">
        <v>3.5</v>
      </c>
      <c r="D33" s="2">
        <v>24.9</v>
      </c>
      <c r="E33" s="101" t="str">
        <f>IF(E8="","-",IF(E8=正誤判定シート!E108,"○","×"))</f>
        <v>-</v>
      </c>
      <c r="F33" s="101" t="str">
        <f>IF(F8="","-",IF(F8=正誤判定シート!F108,"○","×"))</f>
        <v>-</v>
      </c>
      <c r="G33" s="101" t="str">
        <f>IF(G8="","-",IF(G8=正誤判定シート!G108,"○","×"))</f>
        <v>-</v>
      </c>
      <c r="H33" s="73"/>
      <c r="I33" s="73"/>
      <c r="J33" s="101" t="str">
        <f>IF(J8="","-",IF(J8=正誤判定シート!J108,"○","×"))</f>
        <v>-</v>
      </c>
      <c r="K33" s="101" t="str">
        <f>IF(K8="","-",IF(K8=正誤判定シート!K108,"○","×"))</f>
        <v>-</v>
      </c>
      <c r="L33" s="101" t="str">
        <f>IF(L8="","-",IF(L8=正誤判定シート!L108,"○","×"))</f>
        <v>-</v>
      </c>
      <c r="M33" s="101" t="str">
        <f>IF(M8="","-",IF(M8=正誤判定シート!M108,"○","×"))</f>
        <v>-</v>
      </c>
      <c r="N33" s="101" t="str">
        <f>IF(N8="","-",IF(N8=正誤判定シート!N108,"○","×"))</f>
        <v>-</v>
      </c>
      <c r="O33" s="101" t="str">
        <f>IF(O8="","-",IF(O8=正誤判定シート!O108,"○","×"))</f>
        <v>-</v>
      </c>
    </row>
    <row r="34" spans="1:15" x14ac:dyDescent="0.4">
      <c r="A34" s="186"/>
      <c r="B34" s="2" t="s">
        <v>184</v>
      </c>
      <c r="C34" s="2">
        <v>2.2000000000000002</v>
      </c>
      <c r="D34" s="2">
        <v>27.1</v>
      </c>
      <c r="E34" s="101" t="str">
        <f>IF(E9="","-",IF(E9=正誤判定シート!E109,"○","×"))</f>
        <v>-</v>
      </c>
      <c r="F34" s="101" t="str">
        <f>IF(F9="","-",IF(F9=正誤判定シート!F109,"○","×"))</f>
        <v>-</v>
      </c>
      <c r="G34" s="101" t="str">
        <f>IF(G9="","-",IF(G9=正誤判定シート!G109,"○","×"))</f>
        <v>-</v>
      </c>
      <c r="H34" s="101" t="str">
        <f>IF(H9="","-",IF(H9=正誤判定シート!H109,"○","×"))</f>
        <v>-</v>
      </c>
      <c r="I34" s="101" t="str">
        <f>IF(I9="","-",IF(I9=正誤判定シート!I109,"○","×"))</f>
        <v>-</v>
      </c>
      <c r="J34" s="101" t="str">
        <f>IF(J9="","-",IF(J9=正誤判定シート!J109,"○","×"))</f>
        <v>-</v>
      </c>
      <c r="K34" s="101" t="str">
        <f>IF(K9="","-",IF(K9=正誤判定シート!K109,"○","×"))</f>
        <v>-</v>
      </c>
      <c r="L34" s="101" t="str">
        <f>IF(L9="","-",IF(L9=正誤判定シート!L109,"○","×"))</f>
        <v>-</v>
      </c>
      <c r="M34" s="101" t="str">
        <f>IF(M9="","-",IF(M9=正誤判定シート!M109,"○","×"))</f>
        <v>-</v>
      </c>
      <c r="N34" s="101" t="str">
        <f>IF(N9="","-",IF(N9=正誤判定シート!N109,"○","×"))</f>
        <v>-</v>
      </c>
      <c r="O34" s="101" t="str">
        <f>IF(O9="","-",IF(O9=正誤判定シート!O109,"○","×"))</f>
        <v>-</v>
      </c>
    </row>
    <row r="35" spans="1:15" x14ac:dyDescent="0.4">
      <c r="A35" s="186"/>
      <c r="B35" s="2" t="s">
        <v>185</v>
      </c>
      <c r="C35" s="2">
        <v>2.2999999999999998</v>
      </c>
      <c r="D35" s="2">
        <v>29.4</v>
      </c>
      <c r="E35" s="101" t="str">
        <f>IF(E10="","-",IF(E10=正誤判定シート!E110,"○","×"))</f>
        <v>-</v>
      </c>
      <c r="F35" s="101" t="str">
        <f>IF(F10="","-",IF(F10=正誤判定シート!F110,"○","×"))</f>
        <v>-</v>
      </c>
      <c r="G35" s="101" t="str">
        <f>IF(G10="","-",IF(G10=正誤判定シート!G110,"○","×"))</f>
        <v>-</v>
      </c>
      <c r="H35" s="101" t="str">
        <f>IF(H10="","-",IF(H10=正誤判定シート!H110,"○","×"))</f>
        <v>-</v>
      </c>
      <c r="I35" s="101" t="str">
        <f>IF(I10="","-",IF(I10=正誤判定シート!I110,"○","×"))</f>
        <v>-</v>
      </c>
      <c r="J35" s="73"/>
      <c r="K35" s="73"/>
      <c r="L35" s="101" t="str">
        <f>IF(L10="","-",IF(L10=正誤判定シート!L110,"○","×"))</f>
        <v>-</v>
      </c>
      <c r="M35" s="101" t="str">
        <f>IF(M10="","-",IF(M10=正誤判定シート!M110,"○","×"))</f>
        <v>-</v>
      </c>
      <c r="N35" s="101" t="str">
        <f>IF(N10="","-",IF(N10=正誤判定シート!N110,"○","×"))</f>
        <v>-</v>
      </c>
      <c r="O35" s="101" t="str">
        <f>IF(O10="","-",IF(O10=正誤判定シート!O110,"○","×"))</f>
        <v>-</v>
      </c>
    </row>
    <row r="36" spans="1:15" x14ac:dyDescent="0.4">
      <c r="A36" s="186"/>
      <c r="B36" s="2" t="s">
        <v>186</v>
      </c>
      <c r="C36" s="2">
        <v>2.5</v>
      </c>
      <c r="D36" s="2">
        <v>31.9</v>
      </c>
      <c r="E36" s="101" t="str">
        <f>IF(E11="","-",IF(E11=正誤判定シート!E111,"○","×"))</f>
        <v>-</v>
      </c>
      <c r="F36" s="101" t="str">
        <f>IF(F11="","-",IF(F11=正誤判定シート!F111,"○","×"))</f>
        <v>-</v>
      </c>
      <c r="G36" s="101" t="str">
        <f>IF(G11="","-",IF(G11=正誤判定シート!G111,"○","×"))</f>
        <v>-</v>
      </c>
      <c r="H36" s="101" t="str">
        <f>IF(H11="","-",IF(H11=正誤判定シート!H111,"○","×"))</f>
        <v>-</v>
      </c>
      <c r="I36" s="101" t="str">
        <f>IF(I11="","-",IF(I11=正誤判定シート!I111,"○","×"))</f>
        <v>-</v>
      </c>
      <c r="J36" s="101" t="str">
        <f>IF(J11="","-",IF(J11=正誤判定シート!J111,"○","×"))</f>
        <v>-</v>
      </c>
      <c r="K36" s="101" t="str">
        <f>IF(K11="","-",IF(K11=正誤判定シート!K111,"○","×"))</f>
        <v>-</v>
      </c>
      <c r="L36" s="73"/>
      <c r="M36" s="73"/>
      <c r="N36" s="101" t="str">
        <f>IF(N11="","-",IF(N11=正誤判定シート!N111,"○","×"))</f>
        <v>-</v>
      </c>
      <c r="O36" s="101" t="str">
        <f>IF(O11="","-",IF(O11=正誤判定シート!O111,"○","×"))</f>
        <v>-</v>
      </c>
    </row>
    <row r="37" spans="1:15" x14ac:dyDescent="0.4">
      <c r="A37" s="186"/>
      <c r="B37" s="2" t="s">
        <v>187</v>
      </c>
      <c r="C37" s="2">
        <v>2.2000000000000002</v>
      </c>
      <c r="D37" s="2">
        <v>34.1</v>
      </c>
      <c r="E37" s="101" t="str">
        <f>IF(E12="","-",IF(E12=正誤判定シート!E112,"○","×"))</f>
        <v>-</v>
      </c>
      <c r="F37" s="101" t="str">
        <f>IF(F12="","-",IF(F12=正誤判定シート!F112,"○","×"))</f>
        <v>-</v>
      </c>
      <c r="G37" s="101" t="str">
        <f>IF(G12="","-",IF(G12=正誤判定シート!G112,"○","×"))</f>
        <v>-</v>
      </c>
      <c r="H37" s="101" t="str">
        <f>IF(H12="","-",IF(H12=正誤判定シート!H112,"○","×"))</f>
        <v>-</v>
      </c>
      <c r="I37" s="101" t="str">
        <f>IF(I12="","-",IF(I12=正誤判定シート!I112,"○","×"))</f>
        <v>-</v>
      </c>
      <c r="J37" s="101" t="str">
        <f>IF(J12="","-",IF(J12=正誤判定シート!J112,"○","×"))</f>
        <v>-</v>
      </c>
      <c r="K37" s="101" t="str">
        <f>IF(K12="","-",IF(K12=正誤判定シート!K112,"○","×"))</f>
        <v>-</v>
      </c>
      <c r="L37" s="101" t="str">
        <f>IF(L12="","-",IF(L12=正誤判定シート!L112,"○","×"))</f>
        <v>-</v>
      </c>
      <c r="M37" s="101" t="str">
        <f>IF(M12="","-",IF(M12=正誤判定シート!M112,"○","×"))</f>
        <v>-</v>
      </c>
      <c r="N37" s="73"/>
      <c r="O37" s="73"/>
    </row>
    <row r="38" spans="1:15" x14ac:dyDescent="0.4">
      <c r="A38" s="186"/>
      <c r="B38" s="2" t="s">
        <v>188</v>
      </c>
      <c r="C38" s="2">
        <v>6.5</v>
      </c>
      <c r="D38" s="2">
        <v>40.6</v>
      </c>
      <c r="E38" s="101" t="str">
        <f>IF(E13="","-",IF(E13=正誤判定シート!E113,"○","×"))</f>
        <v>-</v>
      </c>
      <c r="F38" s="101" t="str">
        <f>IF(F13="","-",IF(F13=正誤判定シート!F113,"○","×"))</f>
        <v>-</v>
      </c>
      <c r="G38" s="101" t="str">
        <f>IF(G13="","-",IF(G13=正誤判定シート!G113,"○","×"))</f>
        <v>-</v>
      </c>
      <c r="H38" s="101" t="str">
        <f>IF(H13="","-",IF(H13=正誤判定シート!H113,"○","×"))</f>
        <v>-</v>
      </c>
      <c r="I38" s="101" t="str">
        <f>IF(I13="","-",IF(I13=正誤判定シート!I113,"○","×"))</f>
        <v>-</v>
      </c>
      <c r="J38" s="101" t="str">
        <f>IF(J13="","-",IF(J13=正誤判定シート!J113,"○","×"))</f>
        <v>-</v>
      </c>
      <c r="K38" s="101" t="str">
        <f>IF(K13="","-",IF(K13=正誤判定シート!K113,"○","×"))</f>
        <v>-</v>
      </c>
      <c r="L38" s="101" t="str">
        <f>IF(L13="","-",IF(L13=正誤判定シート!L113,"○","×"))</f>
        <v>-</v>
      </c>
      <c r="M38" s="101" t="str">
        <f>IF(M13="","-",IF(M13=正誤判定シート!M113,"○","×"))</f>
        <v>-</v>
      </c>
      <c r="N38" s="101" t="str">
        <f>IF(N13="","-",IF(N13=正誤判定シート!N113,"○","×"))</f>
        <v>-</v>
      </c>
      <c r="O38" s="101" t="str">
        <f>IF(O13="","-",IF(O13=正誤判定シート!O113,"○","×"))</f>
        <v>-</v>
      </c>
    </row>
    <row r="39" spans="1:15" x14ac:dyDescent="0.4">
      <c r="A39" s="186"/>
      <c r="B39" s="2" t="s">
        <v>189</v>
      </c>
      <c r="C39" s="2">
        <v>8</v>
      </c>
      <c r="D39" s="2">
        <v>48.6</v>
      </c>
      <c r="E39" s="101" t="str">
        <f>IF(E14="","-",IF(E14=正誤判定シート!E114,"○","×"))</f>
        <v>-</v>
      </c>
      <c r="F39" s="101" t="str">
        <f>IF(F14="","-",IF(F14=正誤判定シート!F114,"○","×"))</f>
        <v>-</v>
      </c>
      <c r="G39" s="101" t="str">
        <f>IF(G14="","-",IF(G14=正誤判定シート!G114,"○","×"))</f>
        <v>-</v>
      </c>
      <c r="H39" s="101" t="str">
        <f>IF(H14="","-",IF(H14=正誤判定シート!H114,"○","×"))</f>
        <v>-</v>
      </c>
      <c r="I39" s="101" t="str">
        <f>IF(I14="","-",IF(I14=正誤判定シート!I114,"○","×"))</f>
        <v>-</v>
      </c>
      <c r="J39" s="101" t="str">
        <f>IF(J14="","-",IF(J14=正誤判定シート!J114,"○","×"))</f>
        <v>-</v>
      </c>
      <c r="K39" s="101" t="str">
        <f>IF(K14="","-",IF(K14=正誤判定シート!K114,"○","×"))</f>
        <v>-</v>
      </c>
      <c r="L39" s="101" t="str">
        <f>IF(L14="","-",IF(L14=正誤判定シート!L114,"○","×"))</f>
        <v>-</v>
      </c>
      <c r="M39" s="101" t="str">
        <f>IF(M14="","-",IF(M14=正誤判定シート!M114,"○","×"))</f>
        <v>-</v>
      </c>
      <c r="N39" s="101" t="str">
        <f>IF(N14="","-",IF(N14=正誤判定シート!N114,"○","×"))</f>
        <v>-</v>
      </c>
      <c r="O39" s="101" t="str">
        <f>IF(O14="","-",IF(O14=正誤判定シート!O114,"○","×"))</f>
        <v>-</v>
      </c>
    </row>
    <row r="40" spans="1:15" x14ac:dyDescent="0.4">
      <c r="A40" s="186"/>
      <c r="B40" s="2" t="s">
        <v>190</v>
      </c>
      <c r="C40" s="2">
        <v>2.9</v>
      </c>
      <c r="D40" s="2">
        <v>51.5</v>
      </c>
      <c r="E40" s="73"/>
      <c r="F40" s="101" t="str">
        <f>IF(F15="","-",IF(F15=正誤判定シート!F115,"○","×"))</f>
        <v>-</v>
      </c>
      <c r="G40" s="101" t="str">
        <f>IF(G15="","-",IF(G15=正誤判定シート!G115,"○","×"))</f>
        <v>-</v>
      </c>
      <c r="H40" s="101" t="str">
        <f>IF(H15="","-",IF(H15=正誤判定シート!H115,"○","×"))</f>
        <v>-</v>
      </c>
      <c r="I40" s="101" t="str">
        <f>IF(I15="","-",IF(I15=正誤判定シート!I115,"○","×"))</f>
        <v>-</v>
      </c>
      <c r="J40" s="101" t="str">
        <f>IF(J15="","-",IF(J15=正誤判定シート!J115,"○","×"))</f>
        <v>-</v>
      </c>
      <c r="K40" s="101" t="str">
        <f>IF(K15="","-",IF(K15=正誤判定シート!K115,"○","×"))</f>
        <v>-</v>
      </c>
      <c r="L40" s="101" t="str">
        <f>IF(L15="","-",IF(L15=正誤判定シート!L115,"○","×"))</f>
        <v>-</v>
      </c>
      <c r="M40" s="101" t="str">
        <f>IF(M15="","-",IF(M15=正誤判定シート!M115,"○","×"))</f>
        <v>-</v>
      </c>
      <c r="N40" s="101" t="str">
        <f>IF(N15="","-",IF(N15=正誤判定シート!N115,"○","×"))</f>
        <v>-</v>
      </c>
      <c r="O40" s="101" t="str">
        <f>IF(O15="","-",IF(O15=正誤判定シート!O115,"○","×"))</f>
        <v>-</v>
      </c>
    </row>
    <row r="41" spans="1:15" x14ac:dyDescent="0.4">
      <c r="A41" s="186"/>
      <c r="B41" s="2" t="s">
        <v>191</v>
      </c>
      <c r="C41" s="2">
        <v>2.9</v>
      </c>
      <c r="D41" s="2">
        <v>54.4</v>
      </c>
      <c r="E41" s="73"/>
      <c r="F41" s="101" t="str">
        <f>IF(F16="","-",IF(F16=正誤判定シート!F116,"○","×"))</f>
        <v>-</v>
      </c>
      <c r="G41" s="101" t="str">
        <f>IF(G16="","-",IF(G16=正誤判定シート!G116,"○","×"))</f>
        <v>-</v>
      </c>
      <c r="H41" s="101" t="str">
        <f>IF(H16="","-",IF(H16=正誤判定シート!H116,"○","×"))</f>
        <v>-</v>
      </c>
      <c r="I41" s="101" t="str">
        <f>IF(I16="","-",IF(I16=正誤判定シート!I116,"○","×"))</f>
        <v>-</v>
      </c>
      <c r="J41" s="101" t="str">
        <f>IF(J16="","-",IF(J16=正誤判定シート!J116,"○","×"))</f>
        <v>-</v>
      </c>
      <c r="K41" s="101" t="str">
        <f>IF(K16="","-",IF(K16=正誤判定シート!K116,"○","×"))</f>
        <v>-</v>
      </c>
      <c r="L41" s="101" t="str">
        <f>IF(L16="","-",IF(L16=正誤判定シート!L116,"○","×"))</f>
        <v>-</v>
      </c>
      <c r="M41" s="101" t="str">
        <f>IF(M16="","-",IF(M16=正誤判定シート!M116,"○","×"))</f>
        <v>-</v>
      </c>
      <c r="N41" s="101" t="str">
        <f>IF(N16="","-",IF(N16=正誤判定シート!N116,"○","×"))</f>
        <v>-</v>
      </c>
      <c r="O41" s="101" t="str">
        <f>IF(O16="","-",IF(O16=正誤判定シート!O116,"○","×"))</f>
        <v>-</v>
      </c>
    </row>
    <row r="42" spans="1:15" x14ac:dyDescent="0.4">
      <c r="A42" s="186"/>
      <c r="B42" s="2" t="s">
        <v>192</v>
      </c>
      <c r="C42" s="2">
        <v>2.2000000000000002</v>
      </c>
      <c r="D42" s="2">
        <v>56.6</v>
      </c>
      <c r="E42" s="73"/>
      <c r="F42" s="101" t="str">
        <f>IF(F17="","-",IF(F17=正誤判定シート!F117,"○","×"))</f>
        <v>-</v>
      </c>
      <c r="G42" s="101" t="str">
        <f>IF(G17="","-",IF(G17=正誤判定シート!G117,"○","×"))</f>
        <v>-</v>
      </c>
      <c r="H42" s="101" t="str">
        <f>IF(H17="","-",IF(H17=正誤判定シート!H117,"○","×"))</f>
        <v>-</v>
      </c>
      <c r="I42" s="101" t="str">
        <f>IF(I17="","-",IF(I17=正誤判定シート!I117,"○","×"))</f>
        <v>-</v>
      </c>
      <c r="J42" s="101" t="str">
        <f>IF(J17="","-",IF(J17=正誤判定シート!J117,"○","×"))</f>
        <v>-</v>
      </c>
      <c r="K42" s="101" t="str">
        <f>IF(K17="","-",IF(K17=正誤判定シート!K117,"○","×"))</f>
        <v>-</v>
      </c>
      <c r="L42" s="101" t="str">
        <f>IF(L17="","-",IF(L17=正誤判定シート!L117,"○","×"))</f>
        <v>-</v>
      </c>
      <c r="M42" s="101" t="str">
        <f>IF(M17="","-",IF(M17=正誤判定シート!M117,"○","×"))</f>
        <v>-</v>
      </c>
      <c r="N42" s="101" t="str">
        <f>IF(N17="","-",IF(N17=正誤判定シート!N117,"○","×"))</f>
        <v>-</v>
      </c>
      <c r="O42" s="101" t="str">
        <f>IF(O17="","-",IF(O17=正誤判定シート!O117,"○","×"))</f>
        <v>-</v>
      </c>
    </row>
    <row r="43" spans="1:15" x14ac:dyDescent="0.4">
      <c r="A43" s="186"/>
      <c r="B43" s="2" t="s">
        <v>193</v>
      </c>
      <c r="C43" s="2">
        <v>1.9</v>
      </c>
      <c r="D43" s="2">
        <v>62.4</v>
      </c>
      <c r="E43" s="73"/>
      <c r="F43" s="101" t="str">
        <f>IF(F18="","-",IF(F18=正誤判定シート!F118,"○","×"))</f>
        <v>-</v>
      </c>
      <c r="G43" s="101" t="str">
        <f>IF(G18="","-",IF(G18=正誤判定シート!G118,"○","×"))</f>
        <v>-</v>
      </c>
      <c r="H43" s="101" t="str">
        <f>IF(H18="","-",IF(H18=正誤判定シート!H118,"○","×"))</f>
        <v>-</v>
      </c>
      <c r="I43" s="101" t="str">
        <f>IF(I18="","-",IF(I18=正誤判定シート!I118,"○","×"))</f>
        <v>-</v>
      </c>
      <c r="J43" s="101" t="str">
        <f>IF(J18="","-",IF(J18=正誤判定シート!J118,"○","×"))</f>
        <v>-</v>
      </c>
      <c r="K43" s="101" t="str">
        <f>IF(K18="","-",IF(K18=正誤判定シート!K118,"○","×"))</f>
        <v>-</v>
      </c>
      <c r="L43" s="101" t="str">
        <f>IF(L18="","-",IF(L18=正誤判定シート!L118,"○","×"))</f>
        <v>-</v>
      </c>
      <c r="M43" s="101" t="str">
        <f>IF(M18="","-",IF(M18=正誤判定シート!M118,"○","×"))</f>
        <v>-</v>
      </c>
      <c r="N43" s="101" t="str">
        <f>IF(N18="","-",IF(N18=正誤判定シート!N118,"○","×"))</f>
        <v>-</v>
      </c>
      <c r="O43" s="101" t="str">
        <f>IF(O18="","-",IF(O18=正誤判定シート!O118,"○","×"))</f>
        <v>-</v>
      </c>
    </row>
  </sheetData>
  <mergeCells count="31">
    <mergeCell ref="L27:L28"/>
    <mergeCell ref="M27:M28"/>
    <mergeCell ref="N27:N28"/>
    <mergeCell ref="O27:O28"/>
    <mergeCell ref="A29:A43"/>
    <mergeCell ref="G27:G28"/>
    <mergeCell ref="H27:H28"/>
    <mergeCell ref="I27:I28"/>
    <mergeCell ref="J27:J28"/>
    <mergeCell ref="K27:K28"/>
    <mergeCell ref="A27:A28"/>
    <mergeCell ref="B27:B28"/>
    <mergeCell ref="C27:D27"/>
    <mergeCell ref="E27:E28"/>
    <mergeCell ref="F27:F28"/>
    <mergeCell ref="E2:E3"/>
    <mergeCell ref="H2:H3"/>
    <mergeCell ref="I2:I3"/>
    <mergeCell ref="B21:B22"/>
    <mergeCell ref="A4:A18"/>
    <mergeCell ref="A2:A3"/>
    <mergeCell ref="B2:B3"/>
    <mergeCell ref="C2:D2"/>
    <mergeCell ref="L2:L3"/>
    <mergeCell ref="M2:M3"/>
    <mergeCell ref="N2:N3"/>
    <mergeCell ref="O2:O3"/>
    <mergeCell ref="F2:F3"/>
    <mergeCell ref="G2:G3"/>
    <mergeCell ref="J2:J3"/>
    <mergeCell ref="K2:K3"/>
  </mergeCells>
  <phoneticPr fontId="3"/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/>
  </sheetViews>
  <sheetFormatPr defaultRowHeight="18.75" x14ac:dyDescent="0.4"/>
  <cols>
    <col min="1" max="1" width="9" style="1"/>
    <col min="2" max="2" width="11" bestFit="1" customWidth="1"/>
    <col min="3" max="3" width="9" style="1" bestFit="1" customWidth="1"/>
  </cols>
  <sheetData>
    <row r="1" spans="1:16" s="1" customFormat="1" x14ac:dyDescent="0.4">
      <c r="B1" s="1" t="s">
        <v>221</v>
      </c>
      <c r="K1" s="1">
        <v>1</v>
      </c>
      <c r="L1" s="1">
        <v>2</v>
      </c>
    </row>
    <row r="2" spans="1:16" x14ac:dyDescent="0.4">
      <c r="A2" s="2" t="s">
        <v>215</v>
      </c>
      <c r="B2" s="2" t="s">
        <v>63</v>
      </c>
      <c r="C2" s="2" t="s">
        <v>210</v>
      </c>
      <c r="D2" s="2" t="s">
        <v>64</v>
      </c>
      <c r="E2" s="2" t="s">
        <v>205</v>
      </c>
      <c r="F2" s="2" t="s">
        <v>206</v>
      </c>
      <c r="G2" s="2" t="s">
        <v>207</v>
      </c>
      <c r="H2" s="2" t="s">
        <v>208</v>
      </c>
      <c r="I2" s="2" t="s">
        <v>209</v>
      </c>
      <c r="J2" s="2" t="s">
        <v>75</v>
      </c>
      <c r="K2" s="2" t="s">
        <v>216</v>
      </c>
      <c r="L2" s="2" t="s">
        <v>215</v>
      </c>
      <c r="N2" s="178" t="s">
        <v>222</v>
      </c>
      <c r="O2" s="179"/>
      <c r="P2" s="179"/>
    </row>
    <row r="3" spans="1:16" x14ac:dyDescent="0.4">
      <c r="A3" s="2">
        <v>101</v>
      </c>
      <c r="B3" s="2" t="s">
        <v>56</v>
      </c>
      <c r="C3" s="2" t="s">
        <v>211</v>
      </c>
      <c r="D3" s="2" t="s">
        <v>57</v>
      </c>
      <c r="E3" s="2">
        <v>69</v>
      </c>
      <c r="F3" s="2">
        <v>69</v>
      </c>
      <c r="G3" s="2">
        <v>64</v>
      </c>
      <c r="H3" s="2">
        <v>45</v>
      </c>
      <c r="I3" s="2">
        <v>88</v>
      </c>
      <c r="J3" s="74"/>
      <c r="K3" s="74"/>
      <c r="L3" s="2">
        <v>101</v>
      </c>
      <c r="N3" s="179"/>
      <c r="O3" s="179"/>
      <c r="P3" s="179"/>
    </row>
    <row r="4" spans="1:16" x14ac:dyDescent="0.4">
      <c r="A4" s="2">
        <v>102</v>
      </c>
      <c r="B4" s="2" t="s">
        <v>58</v>
      </c>
      <c r="C4" s="2" t="s">
        <v>212</v>
      </c>
      <c r="D4" s="2" t="s">
        <v>57</v>
      </c>
      <c r="E4" s="2">
        <v>74</v>
      </c>
      <c r="F4" s="2">
        <v>76</v>
      </c>
      <c r="G4" s="2">
        <v>55</v>
      </c>
      <c r="H4" s="2">
        <v>35</v>
      </c>
      <c r="I4" s="2">
        <v>85</v>
      </c>
      <c r="J4" s="74"/>
      <c r="K4" s="74"/>
      <c r="L4" s="2">
        <v>102</v>
      </c>
      <c r="N4" s="179"/>
      <c r="O4" s="179"/>
      <c r="P4" s="179"/>
    </row>
    <row r="5" spans="1:16" x14ac:dyDescent="0.4">
      <c r="A5" s="2">
        <v>103</v>
      </c>
      <c r="B5" s="2" t="s">
        <v>59</v>
      </c>
      <c r="C5" s="2" t="s">
        <v>213</v>
      </c>
      <c r="D5" s="2" t="s">
        <v>60</v>
      </c>
      <c r="E5" s="2">
        <v>72</v>
      </c>
      <c r="F5" s="2">
        <v>64</v>
      </c>
      <c r="G5" s="2">
        <v>63</v>
      </c>
      <c r="H5" s="2">
        <v>52</v>
      </c>
      <c r="I5" s="2">
        <v>73</v>
      </c>
      <c r="J5" s="74"/>
      <c r="K5" s="74"/>
      <c r="L5" s="2">
        <v>103</v>
      </c>
      <c r="N5" s="179"/>
      <c r="O5" s="179"/>
      <c r="P5" s="179"/>
    </row>
    <row r="6" spans="1:16" x14ac:dyDescent="0.4">
      <c r="A6" s="2">
        <v>104</v>
      </c>
      <c r="B6" s="2" t="s">
        <v>61</v>
      </c>
      <c r="C6" s="2" t="s">
        <v>213</v>
      </c>
      <c r="D6" s="2" t="s">
        <v>60</v>
      </c>
      <c r="E6" s="2">
        <v>87</v>
      </c>
      <c r="F6" s="2">
        <v>72</v>
      </c>
      <c r="G6" s="2">
        <v>59</v>
      </c>
      <c r="H6" s="2">
        <v>54</v>
      </c>
      <c r="I6" s="2">
        <v>91</v>
      </c>
      <c r="J6" s="74"/>
      <c r="K6" s="74"/>
      <c r="L6" s="2">
        <v>104</v>
      </c>
      <c r="N6" s="179"/>
      <c r="O6" s="179"/>
      <c r="P6" s="179"/>
    </row>
    <row r="7" spans="1:16" x14ac:dyDescent="0.4">
      <c r="A7" s="2">
        <v>105</v>
      </c>
      <c r="B7" s="2" t="s">
        <v>62</v>
      </c>
      <c r="C7" s="2" t="s">
        <v>211</v>
      </c>
      <c r="D7" s="2" t="s">
        <v>57</v>
      </c>
      <c r="E7" s="2">
        <v>78</v>
      </c>
      <c r="F7" s="2">
        <v>84</v>
      </c>
      <c r="G7" s="2">
        <v>47</v>
      </c>
      <c r="H7" s="2">
        <v>32</v>
      </c>
      <c r="I7" s="2">
        <v>85</v>
      </c>
      <c r="J7" s="74"/>
      <c r="K7" s="74"/>
      <c r="L7" s="2">
        <v>105</v>
      </c>
      <c r="N7" s="179"/>
      <c r="O7" s="179"/>
      <c r="P7" s="179"/>
    </row>
    <row r="8" spans="1:16" x14ac:dyDescent="0.4">
      <c r="A8" s="2">
        <v>106</v>
      </c>
      <c r="B8" s="2" t="s">
        <v>65</v>
      </c>
      <c r="C8" s="2" t="s">
        <v>212</v>
      </c>
      <c r="D8" s="2" t="s">
        <v>60</v>
      </c>
      <c r="E8" s="2">
        <v>53</v>
      </c>
      <c r="F8" s="2">
        <v>54</v>
      </c>
      <c r="G8" s="2">
        <v>58</v>
      </c>
      <c r="H8" s="2">
        <v>61</v>
      </c>
      <c r="I8" s="2">
        <v>60</v>
      </c>
      <c r="J8" s="74"/>
      <c r="K8" s="74"/>
      <c r="L8" s="2">
        <v>106</v>
      </c>
      <c r="N8" s="179"/>
      <c r="O8" s="179"/>
      <c r="P8" s="179"/>
    </row>
    <row r="9" spans="1:16" x14ac:dyDescent="0.4">
      <c r="A9" s="2">
        <v>107</v>
      </c>
      <c r="B9" s="2" t="s">
        <v>66</v>
      </c>
      <c r="C9" s="2" t="s">
        <v>214</v>
      </c>
      <c r="D9" s="2" t="s">
        <v>60</v>
      </c>
      <c r="E9" s="2">
        <v>43</v>
      </c>
      <c r="F9" s="2">
        <v>45</v>
      </c>
      <c r="G9" s="2">
        <v>47</v>
      </c>
      <c r="H9" s="2">
        <v>50</v>
      </c>
      <c r="I9" s="2">
        <v>48</v>
      </c>
      <c r="J9" s="74"/>
      <c r="K9" s="74"/>
      <c r="L9" s="2">
        <v>107</v>
      </c>
      <c r="N9" s="179"/>
      <c r="O9" s="179"/>
      <c r="P9" s="179"/>
    </row>
    <row r="10" spans="1:16" x14ac:dyDescent="0.4">
      <c r="A10" s="2">
        <v>108</v>
      </c>
      <c r="B10" s="2" t="s">
        <v>67</v>
      </c>
      <c r="C10" s="2" t="s">
        <v>212</v>
      </c>
      <c r="D10" s="2" t="s">
        <v>57</v>
      </c>
      <c r="E10" s="2">
        <v>42</v>
      </c>
      <c r="F10" s="2">
        <v>47</v>
      </c>
      <c r="G10" s="2">
        <v>44</v>
      </c>
      <c r="H10" s="2">
        <v>49</v>
      </c>
      <c r="I10" s="2">
        <v>50</v>
      </c>
      <c r="J10" s="74"/>
      <c r="K10" s="74"/>
      <c r="L10" s="2">
        <v>108</v>
      </c>
      <c r="N10" s="179"/>
      <c r="O10" s="179"/>
      <c r="P10" s="179"/>
    </row>
    <row r="11" spans="1:16" x14ac:dyDescent="0.4">
      <c r="A11" s="2">
        <v>109</v>
      </c>
      <c r="B11" s="2" t="s">
        <v>68</v>
      </c>
      <c r="C11" s="2" t="s">
        <v>214</v>
      </c>
      <c r="D11" s="2" t="s">
        <v>60</v>
      </c>
      <c r="E11" s="2">
        <v>38</v>
      </c>
      <c r="F11" s="2">
        <v>48</v>
      </c>
      <c r="G11" s="2">
        <v>47</v>
      </c>
      <c r="H11" s="2">
        <v>51</v>
      </c>
      <c r="I11" s="2">
        <v>46</v>
      </c>
      <c r="J11" s="74"/>
      <c r="K11" s="74"/>
      <c r="L11" s="2">
        <v>109</v>
      </c>
      <c r="N11" s="179"/>
      <c r="O11" s="179"/>
      <c r="P11" s="179"/>
    </row>
    <row r="12" spans="1:16" x14ac:dyDescent="0.4">
      <c r="A12" s="2">
        <v>110</v>
      </c>
      <c r="B12" s="2" t="s">
        <v>69</v>
      </c>
      <c r="C12" s="2" t="s">
        <v>214</v>
      </c>
      <c r="D12" s="2" t="s">
        <v>57</v>
      </c>
      <c r="E12" s="2">
        <v>46</v>
      </c>
      <c r="F12" s="2">
        <v>46</v>
      </c>
      <c r="G12" s="2">
        <v>60</v>
      </c>
      <c r="H12" s="2">
        <v>61</v>
      </c>
      <c r="I12" s="2">
        <v>54</v>
      </c>
      <c r="J12" s="74"/>
      <c r="K12" s="74"/>
      <c r="L12" s="2">
        <v>110</v>
      </c>
      <c r="N12" s="179"/>
      <c r="O12" s="179"/>
      <c r="P12" s="179"/>
    </row>
    <row r="13" spans="1:16" x14ac:dyDescent="0.4">
      <c r="A13" s="2">
        <v>111</v>
      </c>
      <c r="B13" s="2" t="s">
        <v>70</v>
      </c>
      <c r="C13" s="2" t="s">
        <v>213</v>
      </c>
      <c r="D13" s="2" t="s">
        <v>57</v>
      </c>
      <c r="E13" s="2">
        <v>48</v>
      </c>
      <c r="F13" s="2">
        <v>42</v>
      </c>
      <c r="G13" s="2">
        <v>57</v>
      </c>
      <c r="H13" s="2">
        <v>57</v>
      </c>
      <c r="I13" s="2">
        <v>57</v>
      </c>
      <c r="J13" s="74"/>
      <c r="K13" s="74"/>
      <c r="L13" s="2">
        <v>111</v>
      </c>
      <c r="N13" s="179"/>
      <c r="O13" s="179"/>
      <c r="P13" s="179"/>
    </row>
    <row r="14" spans="1:16" x14ac:dyDescent="0.4">
      <c r="A14" s="2">
        <v>112</v>
      </c>
      <c r="B14" s="2" t="s">
        <v>71</v>
      </c>
      <c r="C14" s="2" t="s">
        <v>211</v>
      </c>
      <c r="D14" s="2" t="s">
        <v>57</v>
      </c>
      <c r="E14" s="2">
        <v>63</v>
      </c>
      <c r="F14" s="2">
        <v>64</v>
      </c>
      <c r="G14" s="2">
        <v>55</v>
      </c>
      <c r="H14" s="2">
        <v>57</v>
      </c>
      <c r="I14" s="2">
        <v>66</v>
      </c>
      <c r="J14" s="74"/>
      <c r="K14" s="74"/>
      <c r="L14" s="2">
        <v>112</v>
      </c>
      <c r="N14" s="179"/>
      <c r="O14" s="179"/>
      <c r="P14" s="179"/>
    </row>
    <row r="15" spans="1:16" x14ac:dyDescent="0.4">
      <c r="A15" s="106">
        <v>1</v>
      </c>
      <c r="B15" s="105">
        <v>2</v>
      </c>
      <c r="C15" s="105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</row>
    <row r="16" spans="1:16" x14ac:dyDescent="0.4">
      <c r="B16" t="s">
        <v>217</v>
      </c>
      <c r="C16"/>
      <c r="H16" s="1" t="s">
        <v>223</v>
      </c>
      <c r="I16" s="1"/>
      <c r="J16" s="1"/>
      <c r="K16" s="1"/>
    </row>
    <row r="17" spans="2:12" x14ac:dyDescent="0.4">
      <c r="B17" s="2" t="s">
        <v>216</v>
      </c>
      <c r="C17" s="2" t="s">
        <v>215</v>
      </c>
      <c r="D17" s="2" t="s">
        <v>75</v>
      </c>
      <c r="E17" s="2" t="s">
        <v>64</v>
      </c>
      <c r="F17" s="2" t="s">
        <v>210</v>
      </c>
      <c r="H17" s="2" t="s">
        <v>216</v>
      </c>
      <c r="I17" s="2" t="s">
        <v>215</v>
      </c>
      <c r="J17" s="2" t="s">
        <v>75</v>
      </c>
      <c r="K17" s="2" t="s">
        <v>64</v>
      </c>
      <c r="L17" s="2" t="s">
        <v>210</v>
      </c>
    </row>
    <row r="18" spans="2:12" x14ac:dyDescent="0.4">
      <c r="B18" s="2">
        <v>1</v>
      </c>
      <c r="C18" s="75"/>
      <c r="D18" s="77"/>
      <c r="E18" s="77"/>
      <c r="F18" s="77"/>
      <c r="H18" s="2">
        <v>2</v>
      </c>
      <c r="I18" s="75"/>
      <c r="J18" s="77"/>
      <c r="K18" s="77"/>
      <c r="L18" s="77"/>
    </row>
    <row r="19" spans="2:12" x14ac:dyDescent="0.4">
      <c r="B19" s="2">
        <v>4</v>
      </c>
      <c r="C19" s="75"/>
      <c r="D19" s="77"/>
      <c r="E19" s="77"/>
      <c r="F19" s="77"/>
      <c r="H19" s="2">
        <v>3</v>
      </c>
      <c r="I19" s="75"/>
      <c r="J19" s="77"/>
      <c r="K19" s="77"/>
      <c r="L19" s="77"/>
    </row>
    <row r="20" spans="2:12" x14ac:dyDescent="0.4">
      <c r="B20" s="2">
        <v>5</v>
      </c>
      <c r="C20" s="75"/>
      <c r="D20" s="77"/>
      <c r="E20" s="77"/>
      <c r="F20" s="77"/>
      <c r="H20" s="2">
        <v>6</v>
      </c>
      <c r="I20" s="75"/>
      <c r="J20" s="77"/>
      <c r="K20" s="77"/>
      <c r="L20" s="77"/>
    </row>
    <row r="21" spans="2:12" x14ac:dyDescent="0.4">
      <c r="B21" s="2">
        <v>8</v>
      </c>
      <c r="C21" s="75"/>
      <c r="D21" s="77"/>
      <c r="E21" s="77"/>
      <c r="F21" s="77"/>
      <c r="H21" s="2">
        <v>7</v>
      </c>
      <c r="I21" s="75"/>
      <c r="J21" s="77"/>
      <c r="K21" s="77"/>
      <c r="L21" s="77"/>
    </row>
    <row r="22" spans="2:12" x14ac:dyDescent="0.4">
      <c r="B22" s="2">
        <v>9</v>
      </c>
      <c r="C22" s="75"/>
      <c r="D22" s="77"/>
      <c r="E22" s="77"/>
      <c r="F22" s="77"/>
      <c r="H22" s="2">
        <v>10</v>
      </c>
      <c r="I22" s="75"/>
      <c r="J22" s="77"/>
      <c r="K22" s="77"/>
      <c r="L22" s="77"/>
    </row>
    <row r="23" spans="2:12" x14ac:dyDescent="0.4">
      <c r="B23" s="2">
        <v>12</v>
      </c>
      <c r="C23" s="75"/>
      <c r="D23" s="77"/>
      <c r="E23" s="77"/>
      <c r="F23" s="77"/>
      <c r="H23" s="2">
        <v>11</v>
      </c>
      <c r="I23" s="75"/>
      <c r="J23" s="77"/>
      <c r="K23" s="77"/>
      <c r="L23" s="77"/>
    </row>
    <row r="24" spans="2:12" x14ac:dyDescent="0.4">
      <c r="C24" s="2" t="s">
        <v>220</v>
      </c>
      <c r="D24" s="78"/>
      <c r="I24" s="2" t="s">
        <v>220</v>
      </c>
      <c r="J24" s="78"/>
    </row>
    <row r="25" spans="2:12" x14ac:dyDescent="0.4">
      <c r="C25"/>
      <c r="I25" s="1"/>
      <c r="J25" s="1"/>
    </row>
    <row r="26" spans="2:12" x14ac:dyDescent="0.4">
      <c r="C26" s="2" t="s">
        <v>64</v>
      </c>
      <c r="D26" s="2" t="s">
        <v>218</v>
      </c>
      <c r="I26" s="2" t="s">
        <v>64</v>
      </c>
      <c r="J26" s="2" t="s">
        <v>218</v>
      </c>
    </row>
    <row r="27" spans="2:12" x14ac:dyDescent="0.4">
      <c r="C27" s="2" t="s">
        <v>74</v>
      </c>
      <c r="D27" s="78"/>
      <c r="I27" s="2" t="s">
        <v>74</v>
      </c>
      <c r="J27" s="78"/>
    </row>
    <row r="28" spans="2:12" x14ac:dyDescent="0.4">
      <c r="C28" s="2" t="s">
        <v>219</v>
      </c>
      <c r="D28" s="78"/>
      <c r="I28" s="2" t="s">
        <v>219</v>
      </c>
      <c r="J28" s="78"/>
    </row>
    <row r="29" spans="2:12" x14ac:dyDescent="0.4">
      <c r="C29"/>
      <c r="I29" s="1"/>
      <c r="J29" s="1"/>
    </row>
    <row r="30" spans="2:12" x14ac:dyDescent="0.4">
      <c r="C30" s="2" t="s">
        <v>210</v>
      </c>
      <c r="D30" s="2" t="s">
        <v>218</v>
      </c>
      <c r="I30" s="2" t="s">
        <v>210</v>
      </c>
      <c r="J30" s="2" t="s">
        <v>218</v>
      </c>
    </row>
    <row r="31" spans="2:12" x14ac:dyDescent="0.4">
      <c r="C31" s="2" t="s">
        <v>212</v>
      </c>
      <c r="D31" s="78"/>
      <c r="I31" s="2" t="s">
        <v>212</v>
      </c>
      <c r="J31" s="78"/>
    </row>
    <row r="32" spans="2:12" x14ac:dyDescent="0.4">
      <c r="C32" s="2" t="s">
        <v>213</v>
      </c>
      <c r="D32" s="78"/>
      <c r="I32" s="2" t="s">
        <v>213</v>
      </c>
      <c r="J32" s="78"/>
    </row>
    <row r="33" spans="1:12" x14ac:dyDescent="0.4">
      <c r="C33" s="2" t="s">
        <v>211</v>
      </c>
      <c r="D33" s="78"/>
      <c r="I33" s="2" t="s">
        <v>211</v>
      </c>
      <c r="J33" s="78"/>
    </row>
    <row r="34" spans="1:12" x14ac:dyDescent="0.4">
      <c r="C34" s="2" t="s">
        <v>214</v>
      </c>
      <c r="D34" s="78"/>
      <c r="I34" s="2" t="s">
        <v>214</v>
      </c>
      <c r="J34" s="78"/>
    </row>
    <row r="36" spans="1:12" x14ac:dyDescent="0.4">
      <c r="A36" s="1" t="s">
        <v>272</v>
      </c>
    </row>
    <row r="37" spans="1:12" x14ac:dyDescent="0.4">
      <c r="A37" s="2" t="s">
        <v>215</v>
      </c>
      <c r="B37" s="2" t="s">
        <v>63</v>
      </c>
      <c r="C37" s="2" t="s">
        <v>210</v>
      </c>
      <c r="D37" s="2" t="s">
        <v>64</v>
      </c>
      <c r="E37" s="2" t="s">
        <v>205</v>
      </c>
      <c r="F37" s="2" t="s">
        <v>206</v>
      </c>
      <c r="G37" s="2" t="s">
        <v>207</v>
      </c>
      <c r="H37" s="2" t="s">
        <v>208</v>
      </c>
      <c r="I37" s="2" t="s">
        <v>209</v>
      </c>
      <c r="J37" s="2" t="s">
        <v>75</v>
      </c>
      <c r="K37" s="2" t="s">
        <v>216</v>
      </c>
      <c r="L37" s="2" t="s">
        <v>215</v>
      </c>
    </row>
    <row r="38" spans="1:12" x14ac:dyDescent="0.4">
      <c r="A38" s="2">
        <v>101</v>
      </c>
      <c r="B38" s="2" t="s">
        <v>56</v>
      </c>
      <c r="C38" s="2" t="s">
        <v>211</v>
      </c>
      <c r="D38" s="2" t="s">
        <v>57</v>
      </c>
      <c r="E38" s="2">
        <v>69</v>
      </c>
      <c r="F38" s="2">
        <v>69</v>
      </c>
      <c r="G38" s="2">
        <v>64</v>
      </c>
      <c r="H38" s="2">
        <v>45</v>
      </c>
      <c r="I38" s="2">
        <v>88</v>
      </c>
      <c r="J38" s="101" t="str">
        <f>IF(J3="","-",IF(J3=正誤判定シート!J128,"○","×"))</f>
        <v>-</v>
      </c>
      <c r="K38" s="101" t="str">
        <f>IF(K3="","-",IF(K3=正誤判定シート!K128,"○","×"))</f>
        <v>-</v>
      </c>
      <c r="L38" s="2">
        <v>101</v>
      </c>
    </row>
    <row r="39" spans="1:12" x14ac:dyDescent="0.4">
      <c r="A39" s="2">
        <v>102</v>
      </c>
      <c r="B39" s="2" t="s">
        <v>58</v>
      </c>
      <c r="C39" s="2" t="s">
        <v>212</v>
      </c>
      <c r="D39" s="2" t="s">
        <v>57</v>
      </c>
      <c r="E39" s="2">
        <v>74</v>
      </c>
      <c r="F39" s="2">
        <v>76</v>
      </c>
      <c r="G39" s="2">
        <v>55</v>
      </c>
      <c r="H39" s="2">
        <v>35</v>
      </c>
      <c r="I39" s="2">
        <v>85</v>
      </c>
      <c r="J39" s="101" t="str">
        <f>IF(J4="","-",IF(J4=正誤判定シート!J129,"○","×"))</f>
        <v>-</v>
      </c>
      <c r="K39" s="101" t="str">
        <f>IF(K4="","-",IF(K4=正誤判定シート!K129,"○","×"))</f>
        <v>-</v>
      </c>
      <c r="L39" s="2">
        <v>102</v>
      </c>
    </row>
    <row r="40" spans="1:12" x14ac:dyDescent="0.4">
      <c r="A40" s="2">
        <v>103</v>
      </c>
      <c r="B40" s="2" t="s">
        <v>59</v>
      </c>
      <c r="C40" s="2" t="s">
        <v>213</v>
      </c>
      <c r="D40" s="2" t="s">
        <v>60</v>
      </c>
      <c r="E40" s="2">
        <v>72</v>
      </c>
      <c r="F40" s="2">
        <v>64</v>
      </c>
      <c r="G40" s="2">
        <v>63</v>
      </c>
      <c r="H40" s="2">
        <v>52</v>
      </c>
      <c r="I40" s="2">
        <v>73</v>
      </c>
      <c r="J40" s="101" t="str">
        <f>IF(J5="","-",IF(J5=正誤判定シート!J130,"○","×"))</f>
        <v>-</v>
      </c>
      <c r="K40" s="101" t="str">
        <f>IF(K5="","-",IF(K5=正誤判定シート!K130,"○","×"))</f>
        <v>-</v>
      </c>
      <c r="L40" s="2">
        <v>103</v>
      </c>
    </row>
    <row r="41" spans="1:12" x14ac:dyDescent="0.4">
      <c r="A41" s="2">
        <v>104</v>
      </c>
      <c r="B41" s="2" t="s">
        <v>61</v>
      </c>
      <c r="C41" s="2" t="s">
        <v>213</v>
      </c>
      <c r="D41" s="2" t="s">
        <v>60</v>
      </c>
      <c r="E41" s="2">
        <v>87</v>
      </c>
      <c r="F41" s="2">
        <v>72</v>
      </c>
      <c r="G41" s="2">
        <v>59</v>
      </c>
      <c r="H41" s="2">
        <v>54</v>
      </c>
      <c r="I41" s="2">
        <v>91</v>
      </c>
      <c r="J41" s="101" t="str">
        <f>IF(J6="","-",IF(J6=正誤判定シート!J131,"○","×"))</f>
        <v>-</v>
      </c>
      <c r="K41" s="101" t="str">
        <f>IF(K6="","-",IF(K6=正誤判定シート!K131,"○","×"))</f>
        <v>-</v>
      </c>
      <c r="L41" s="2">
        <v>104</v>
      </c>
    </row>
    <row r="42" spans="1:12" x14ac:dyDescent="0.4">
      <c r="A42" s="2">
        <v>105</v>
      </c>
      <c r="B42" s="2" t="s">
        <v>62</v>
      </c>
      <c r="C42" s="2" t="s">
        <v>211</v>
      </c>
      <c r="D42" s="2" t="s">
        <v>57</v>
      </c>
      <c r="E42" s="2">
        <v>78</v>
      </c>
      <c r="F42" s="2">
        <v>84</v>
      </c>
      <c r="G42" s="2">
        <v>47</v>
      </c>
      <c r="H42" s="2">
        <v>32</v>
      </c>
      <c r="I42" s="2">
        <v>85</v>
      </c>
      <c r="J42" s="101" t="str">
        <f>IF(J7="","-",IF(J7=正誤判定シート!J132,"○","×"))</f>
        <v>-</v>
      </c>
      <c r="K42" s="101" t="str">
        <f>IF(K7="","-",IF(K7=正誤判定シート!K132,"○","×"))</f>
        <v>-</v>
      </c>
      <c r="L42" s="2">
        <v>105</v>
      </c>
    </row>
    <row r="43" spans="1:12" x14ac:dyDescent="0.4">
      <c r="A43" s="2">
        <v>106</v>
      </c>
      <c r="B43" s="2" t="s">
        <v>65</v>
      </c>
      <c r="C43" s="2" t="s">
        <v>212</v>
      </c>
      <c r="D43" s="2" t="s">
        <v>60</v>
      </c>
      <c r="E43" s="2">
        <v>53</v>
      </c>
      <c r="F43" s="2">
        <v>54</v>
      </c>
      <c r="G43" s="2">
        <v>58</v>
      </c>
      <c r="H43" s="2">
        <v>61</v>
      </c>
      <c r="I43" s="2">
        <v>60</v>
      </c>
      <c r="J43" s="101" t="str">
        <f>IF(J8="","-",IF(J8=正誤判定シート!J133,"○","×"))</f>
        <v>-</v>
      </c>
      <c r="K43" s="101" t="str">
        <f>IF(K8="","-",IF(K8=正誤判定シート!K133,"○","×"))</f>
        <v>-</v>
      </c>
      <c r="L43" s="2">
        <v>106</v>
      </c>
    </row>
    <row r="44" spans="1:12" x14ac:dyDescent="0.4">
      <c r="A44" s="2">
        <v>107</v>
      </c>
      <c r="B44" s="2" t="s">
        <v>66</v>
      </c>
      <c r="C44" s="2" t="s">
        <v>214</v>
      </c>
      <c r="D44" s="2" t="s">
        <v>60</v>
      </c>
      <c r="E44" s="2">
        <v>43</v>
      </c>
      <c r="F44" s="2">
        <v>45</v>
      </c>
      <c r="G44" s="2">
        <v>47</v>
      </c>
      <c r="H44" s="2">
        <v>50</v>
      </c>
      <c r="I44" s="2">
        <v>48</v>
      </c>
      <c r="J44" s="101" t="str">
        <f>IF(J9="","-",IF(J9=正誤判定シート!J134,"○","×"))</f>
        <v>-</v>
      </c>
      <c r="K44" s="101" t="str">
        <f>IF(K9="","-",IF(K9=正誤判定シート!K134,"○","×"))</f>
        <v>-</v>
      </c>
      <c r="L44" s="2">
        <v>107</v>
      </c>
    </row>
    <row r="45" spans="1:12" x14ac:dyDescent="0.4">
      <c r="A45" s="2">
        <v>108</v>
      </c>
      <c r="B45" s="2" t="s">
        <v>67</v>
      </c>
      <c r="C45" s="2" t="s">
        <v>212</v>
      </c>
      <c r="D45" s="2" t="s">
        <v>57</v>
      </c>
      <c r="E45" s="2">
        <v>42</v>
      </c>
      <c r="F45" s="2">
        <v>47</v>
      </c>
      <c r="G45" s="2">
        <v>44</v>
      </c>
      <c r="H45" s="2">
        <v>49</v>
      </c>
      <c r="I45" s="2">
        <v>50</v>
      </c>
      <c r="J45" s="101" t="str">
        <f>IF(J10="","-",IF(J10=正誤判定シート!J135,"○","×"))</f>
        <v>-</v>
      </c>
      <c r="K45" s="101" t="str">
        <f>IF(K10="","-",IF(K10=正誤判定シート!K135,"○","×"))</f>
        <v>-</v>
      </c>
      <c r="L45" s="2">
        <v>108</v>
      </c>
    </row>
    <row r="46" spans="1:12" x14ac:dyDescent="0.4">
      <c r="A46" s="2">
        <v>109</v>
      </c>
      <c r="B46" s="2" t="s">
        <v>68</v>
      </c>
      <c r="C46" s="2" t="s">
        <v>214</v>
      </c>
      <c r="D46" s="2" t="s">
        <v>60</v>
      </c>
      <c r="E46" s="2">
        <v>38</v>
      </c>
      <c r="F46" s="2">
        <v>48</v>
      </c>
      <c r="G46" s="2">
        <v>47</v>
      </c>
      <c r="H46" s="2">
        <v>51</v>
      </c>
      <c r="I46" s="2">
        <v>46</v>
      </c>
      <c r="J46" s="101" t="str">
        <f>IF(J11="","-",IF(J11=正誤判定シート!J136,"○","×"))</f>
        <v>-</v>
      </c>
      <c r="K46" s="101" t="str">
        <f>IF(K11="","-",IF(K11=正誤判定シート!K136,"○","×"))</f>
        <v>-</v>
      </c>
      <c r="L46" s="2">
        <v>109</v>
      </c>
    </row>
    <row r="47" spans="1:12" x14ac:dyDescent="0.4">
      <c r="A47" s="2">
        <v>110</v>
      </c>
      <c r="B47" s="2" t="s">
        <v>69</v>
      </c>
      <c r="C47" s="2" t="s">
        <v>214</v>
      </c>
      <c r="D47" s="2" t="s">
        <v>57</v>
      </c>
      <c r="E47" s="2">
        <v>46</v>
      </c>
      <c r="F47" s="2">
        <v>46</v>
      </c>
      <c r="G47" s="2">
        <v>60</v>
      </c>
      <c r="H47" s="2">
        <v>61</v>
      </c>
      <c r="I47" s="2">
        <v>54</v>
      </c>
      <c r="J47" s="101" t="str">
        <f>IF(J12="","-",IF(J12=正誤判定シート!J137,"○","×"))</f>
        <v>-</v>
      </c>
      <c r="K47" s="101" t="str">
        <f>IF(K12="","-",IF(K12=正誤判定シート!K137,"○","×"))</f>
        <v>-</v>
      </c>
      <c r="L47" s="2">
        <v>110</v>
      </c>
    </row>
    <row r="48" spans="1:12" x14ac:dyDescent="0.4">
      <c r="A48" s="2">
        <v>111</v>
      </c>
      <c r="B48" s="2" t="s">
        <v>70</v>
      </c>
      <c r="C48" s="2" t="s">
        <v>213</v>
      </c>
      <c r="D48" s="2" t="s">
        <v>57</v>
      </c>
      <c r="E48" s="2">
        <v>48</v>
      </c>
      <c r="F48" s="2">
        <v>42</v>
      </c>
      <c r="G48" s="2">
        <v>57</v>
      </c>
      <c r="H48" s="2">
        <v>57</v>
      </c>
      <c r="I48" s="2">
        <v>57</v>
      </c>
      <c r="J48" s="101" t="str">
        <f>IF(J13="","-",IF(J13=正誤判定シート!J138,"○","×"))</f>
        <v>-</v>
      </c>
      <c r="K48" s="101" t="str">
        <f>IF(K13="","-",IF(K13=正誤判定シート!K138,"○","×"))</f>
        <v>-</v>
      </c>
      <c r="L48" s="2">
        <v>111</v>
      </c>
    </row>
    <row r="49" spans="1:12" x14ac:dyDescent="0.4">
      <c r="A49" s="2">
        <v>112</v>
      </c>
      <c r="B49" s="2" t="s">
        <v>71</v>
      </c>
      <c r="C49" s="2" t="s">
        <v>211</v>
      </c>
      <c r="D49" s="2" t="s">
        <v>57</v>
      </c>
      <c r="E49" s="2">
        <v>63</v>
      </c>
      <c r="F49" s="2">
        <v>64</v>
      </c>
      <c r="G49" s="2">
        <v>55</v>
      </c>
      <c r="H49" s="2">
        <v>57</v>
      </c>
      <c r="I49" s="2">
        <v>66</v>
      </c>
      <c r="J49" s="101" t="str">
        <f>IF(J14="","-",IF(J14=正誤判定シート!J139,"○","×"))</f>
        <v>-</v>
      </c>
      <c r="K49" s="101" t="str">
        <f>IF(K14="","-",IF(K14=正誤判定シート!K139,"○","×"))</f>
        <v>-</v>
      </c>
      <c r="L49" s="2">
        <v>112</v>
      </c>
    </row>
    <row r="50" spans="1:12" x14ac:dyDescent="0.4">
      <c r="A50" s="106">
        <v>1</v>
      </c>
      <c r="B50" s="105">
        <v>2</v>
      </c>
      <c r="C50" s="105">
        <v>3</v>
      </c>
      <c r="D50" s="106">
        <v>4</v>
      </c>
      <c r="E50" s="106">
        <v>5</v>
      </c>
      <c r="F50" s="106">
        <v>6</v>
      </c>
      <c r="G50" s="106">
        <v>7</v>
      </c>
      <c r="H50" s="106">
        <v>8</v>
      </c>
      <c r="I50" s="106">
        <v>9</v>
      </c>
      <c r="J50" s="106">
        <v>10</v>
      </c>
      <c r="K50" s="1"/>
      <c r="L50" s="1"/>
    </row>
    <row r="51" spans="1:12" x14ac:dyDescent="0.4">
      <c r="B51" s="1" t="s">
        <v>217</v>
      </c>
      <c r="D51" s="1"/>
      <c r="E51" s="1"/>
      <c r="F51" s="1"/>
      <c r="G51" s="1"/>
      <c r="H51" s="1" t="s">
        <v>223</v>
      </c>
      <c r="I51" s="1"/>
      <c r="J51" s="1"/>
      <c r="K51" s="1"/>
      <c r="L51" s="1"/>
    </row>
    <row r="52" spans="1:12" x14ac:dyDescent="0.4">
      <c r="B52" s="2" t="s">
        <v>216</v>
      </c>
      <c r="C52" s="2" t="s">
        <v>215</v>
      </c>
      <c r="D52" s="2" t="s">
        <v>75</v>
      </c>
      <c r="E52" s="2" t="s">
        <v>64</v>
      </c>
      <c r="F52" s="2" t="s">
        <v>210</v>
      </c>
      <c r="G52" s="1"/>
      <c r="H52" s="2" t="s">
        <v>216</v>
      </c>
      <c r="I52" s="2" t="s">
        <v>215</v>
      </c>
      <c r="J52" s="2" t="s">
        <v>75</v>
      </c>
      <c r="K52" s="2" t="s">
        <v>64</v>
      </c>
      <c r="L52" s="2" t="s">
        <v>210</v>
      </c>
    </row>
    <row r="53" spans="1:12" x14ac:dyDescent="0.4">
      <c r="B53" s="2">
        <v>1</v>
      </c>
      <c r="C53" s="101" t="str">
        <f>IF(C18="","-",IF(C18=正誤判定シート!C143,"○","×"))</f>
        <v>-</v>
      </c>
      <c r="D53" s="101" t="str">
        <f>IF(D18="","-",IF(D18=正誤判定シート!D143,"○","×"))</f>
        <v>-</v>
      </c>
      <c r="E53" s="101" t="str">
        <f>IF(E18="","-",IF(E18=正誤判定シート!E143,"○","×"))</f>
        <v>-</v>
      </c>
      <c r="F53" s="101" t="str">
        <f>IF(F18="","-",IF(F18=正誤判定シート!F143,"○","×"))</f>
        <v>-</v>
      </c>
      <c r="G53" s="1"/>
      <c r="H53" s="2">
        <v>2</v>
      </c>
      <c r="I53" s="101" t="str">
        <f>IF(I18="","-",IF(I18=正誤判定シート!I143,"○","×"))</f>
        <v>-</v>
      </c>
      <c r="J53" s="101" t="str">
        <f>IF(J18="","-",IF(J18=正誤判定シート!J143,"○","×"))</f>
        <v>-</v>
      </c>
      <c r="K53" s="101" t="str">
        <f>IF(K18="","-",IF(K18=正誤判定シート!K143,"○","×"))</f>
        <v>-</v>
      </c>
      <c r="L53" s="101" t="str">
        <f>IF(L18="","-",IF(L18=正誤判定シート!L143,"○","×"))</f>
        <v>-</v>
      </c>
    </row>
    <row r="54" spans="1:12" x14ac:dyDescent="0.4">
      <c r="B54" s="2">
        <v>4</v>
      </c>
      <c r="C54" s="101" t="str">
        <f>IF(C19="","-",IF(C19=正誤判定シート!C144,"○","×"))</f>
        <v>-</v>
      </c>
      <c r="D54" s="101" t="str">
        <f>IF(D19="","-",IF(D19=正誤判定シート!D144,"○","×"))</f>
        <v>-</v>
      </c>
      <c r="E54" s="101" t="str">
        <f>IF(E19="","-",IF(E19=正誤判定シート!E144,"○","×"))</f>
        <v>-</v>
      </c>
      <c r="F54" s="101" t="str">
        <f>IF(F19="","-",IF(F19=正誤判定シート!F144,"○","×"))</f>
        <v>-</v>
      </c>
      <c r="G54" s="1"/>
      <c r="H54" s="2">
        <v>3</v>
      </c>
      <c r="I54" s="101" t="str">
        <f>IF(I19="","-",IF(I19=正誤判定シート!I144,"○","×"))</f>
        <v>-</v>
      </c>
      <c r="J54" s="101" t="str">
        <f>IF(J19="","-",IF(J19=正誤判定シート!J144,"○","×"))</f>
        <v>-</v>
      </c>
      <c r="K54" s="101" t="str">
        <f>IF(K19="","-",IF(K19=正誤判定シート!K144,"○","×"))</f>
        <v>-</v>
      </c>
      <c r="L54" s="101" t="str">
        <f>IF(L19="","-",IF(L19=正誤判定シート!L144,"○","×"))</f>
        <v>-</v>
      </c>
    </row>
    <row r="55" spans="1:12" x14ac:dyDescent="0.4">
      <c r="B55" s="2">
        <v>5</v>
      </c>
      <c r="C55" s="101" t="str">
        <f>IF(C20="","-",IF(C20=正誤判定シート!C145,"○","×"))</f>
        <v>-</v>
      </c>
      <c r="D55" s="101" t="str">
        <f>IF(D20="","-",IF(D20=正誤判定シート!D145,"○","×"))</f>
        <v>-</v>
      </c>
      <c r="E55" s="101" t="str">
        <f>IF(E20="","-",IF(E20=正誤判定シート!E145,"○","×"))</f>
        <v>-</v>
      </c>
      <c r="F55" s="101" t="str">
        <f>IF(F20="","-",IF(F20=正誤判定シート!F145,"○","×"))</f>
        <v>-</v>
      </c>
      <c r="G55" s="1"/>
      <c r="H55" s="2">
        <v>6</v>
      </c>
      <c r="I55" s="101" t="str">
        <f>IF(I20="","-",IF(I20=正誤判定シート!I145,"○","×"))</f>
        <v>-</v>
      </c>
      <c r="J55" s="101" t="str">
        <f>IF(J20="","-",IF(J20=正誤判定シート!J145,"○","×"))</f>
        <v>-</v>
      </c>
      <c r="K55" s="101" t="str">
        <f>IF(K20="","-",IF(K20=正誤判定シート!K145,"○","×"))</f>
        <v>-</v>
      </c>
      <c r="L55" s="101" t="str">
        <f>IF(L20="","-",IF(L20=正誤判定シート!L145,"○","×"))</f>
        <v>-</v>
      </c>
    </row>
    <row r="56" spans="1:12" x14ac:dyDescent="0.4">
      <c r="B56" s="2">
        <v>8</v>
      </c>
      <c r="C56" s="101" t="str">
        <f>IF(C21="","-",IF(C21=正誤判定シート!C146,"○","×"))</f>
        <v>-</v>
      </c>
      <c r="D56" s="101" t="str">
        <f>IF(D21="","-",IF(D21=正誤判定シート!D146,"○","×"))</f>
        <v>-</v>
      </c>
      <c r="E56" s="101" t="str">
        <f>IF(E21="","-",IF(E21=正誤判定シート!E146,"○","×"))</f>
        <v>-</v>
      </c>
      <c r="F56" s="101" t="str">
        <f>IF(F21="","-",IF(F21=正誤判定シート!F146,"○","×"))</f>
        <v>-</v>
      </c>
      <c r="G56" s="1"/>
      <c r="H56" s="2">
        <v>7</v>
      </c>
      <c r="I56" s="101" t="str">
        <f>IF(I21="","-",IF(I21=正誤判定シート!I146,"○","×"))</f>
        <v>-</v>
      </c>
      <c r="J56" s="101" t="str">
        <f>IF(J21="","-",IF(J21=正誤判定シート!J146,"○","×"))</f>
        <v>-</v>
      </c>
      <c r="K56" s="101" t="str">
        <f>IF(K21="","-",IF(K21=正誤判定シート!K146,"○","×"))</f>
        <v>-</v>
      </c>
      <c r="L56" s="101" t="str">
        <f>IF(L21="","-",IF(L21=正誤判定シート!L146,"○","×"))</f>
        <v>-</v>
      </c>
    </row>
    <row r="57" spans="1:12" x14ac:dyDescent="0.4">
      <c r="B57" s="2">
        <v>9</v>
      </c>
      <c r="C57" s="101" t="str">
        <f>IF(C22="","-",IF(C22=正誤判定シート!C147,"○","×"))</f>
        <v>-</v>
      </c>
      <c r="D57" s="101" t="str">
        <f>IF(D22="","-",IF(D22=正誤判定シート!D147,"○","×"))</f>
        <v>-</v>
      </c>
      <c r="E57" s="101" t="str">
        <f>IF(E22="","-",IF(E22=正誤判定シート!E147,"○","×"))</f>
        <v>-</v>
      </c>
      <c r="F57" s="101" t="str">
        <f>IF(F22="","-",IF(F22=正誤判定シート!F147,"○","×"))</f>
        <v>-</v>
      </c>
      <c r="G57" s="1"/>
      <c r="H57" s="2">
        <v>10</v>
      </c>
      <c r="I57" s="101" t="str">
        <f>IF(I22="","-",IF(I22=正誤判定シート!I147,"○","×"))</f>
        <v>-</v>
      </c>
      <c r="J57" s="101" t="str">
        <f>IF(J22="","-",IF(J22=正誤判定シート!J147,"○","×"))</f>
        <v>-</v>
      </c>
      <c r="K57" s="101" t="str">
        <f>IF(K22="","-",IF(K22=正誤判定シート!K147,"○","×"))</f>
        <v>-</v>
      </c>
      <c r="L57" s="101" t="str">
        <f>IF(L22="","-",IF(L22=正誤判定シート!L147,"○","×"))</f>
        <v>-</v>
      </c>
    </row>
    <row r="58" spans="1:12" x14ac:dyDescent="0.4">
      <c r="B58" s="2">
        <v>12</v>
      </c>
      <c r="C58" s="101" t="str">
        <f>IF(C23="","-",IF(C23=正誤判定シート!C148,"○","×"))</f>
        <v>-</v>
      </c>
      <c r="D58" s="101" t="str">
        <f>IF(D23="","-",IF(D23=正誤判定シート!D148,"○","×"))</f>
        <v>-</v>
      </c>
      <c r="E58" s="101" t="str">
        <f>IF(E23="","-",IF(E23=正誤判定シート!E148,"○","×"))</f>
        <v>-</v>
      </c>
      <c r="F58" s="101" t="str">
        <f>IF(F23="","-",IF(F23=正誤判定シート!F148,"○","×"))</f>
        <v>-</v>
      </c>
      <c r="G58" s="1"/>
      <c r="H58" s="2">
        <v>11</v>
      </c>
      <c r="I58" s="101" t="str">
        <f>IF(I23="","-",IF(I23=正誤判定シート!I148,"○","×"))</f>
        <v>-</v>
      </c>
      <c r="J58" s="101" t="str">
        <f>IF(J23="","-",IF(J23=正誤判定シート!J148,"○","×"))</f>
        <v>-</v>
      </c>
      <c r="K58" s="101" t="str">
        <f>IF(K23="","-",IF(K23=正誤判定シート!K148,"○","×"))</f>
        <v>-</v>
      </c>
      <c r="L58" s="101" t="str">
        <f>IF(L23="","-",IF(L23=正誤判定シート!L148,"○","×"))</f>
        <v>-</v>
      </c>
    </row>
    <row r="59" spans="1:12" x14ac:dyDescent="0.4">
      <c r="B59" s="1"/>
      <c r="C59" s="2" t="s">
        <v>220</v>
      </c>
      <c r="D59" s="101" t="str">
        <f>IF(D24="","-",IF(D24=正誤判定シート!D149,"○","×"))</f>
        <v>-</v>
      </c>
      <c r="E59" s="1"/>
      <c r="F59" s="1"/>
      <c r="G59" s="1"/>
      <c r="H59" s="1"/>
      <c r="I59" s="2" t="s">
        <v>220</v>
      </c>
      <c r="J59" s="101" t="str">
        <f>IF(J24="","-",IF(J24=正誤判定シート!J149,"○","×"))</f>
        <v>-</v>
      </c>
      <c r="K59" s="1"/>
      <c r="L59" s="1"/>
    </row>
    <row r="60" spans="1:12" x14ac:dyDescent="0.4">
      <c r="B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4">
      <c r="B61" s="1"/>
      <c r="C61" s="2" t="s">
        <v>64</v>
      </c>
      <c r="D61" s="2" t="s">
        <v>218</v>
      </c>
      <c r="E61" s="1"/>
      <c r="F61" s="1"/>
      <c r="G61" s="1"/>
      <c r="H61" s="1"/>
      <c r="I61" s="2" t="s">
        <v>64</v>
      </c>
      <c r="J61" s="2" t="s">
        <v>218</v>
      </c>
      <c r="K61" s="1"/>
      <c r="L61" s="1"/>
    </row>
    <row r="62" spans="1:12" x14ac:dyDescent="0.4">
      <c r="B62" s="1"/>
      <c r="C62" s="2" t="s">
        <v>74</v>
      </c>
      <c r="D62" s="101" t="str">
        <f>IF(D27="","-",IF(D27=正誤判定シート!D152,"○","×"))</f>
        <v>-</v>
      </c>
      <c r="E62" s="1"/>
      <c r="F62" s="1"/>
      <c r="G62" s="1"/>
      <c r="H62" s="1"/>
      <c r="I62" s="2" t="s">
        <v>74</v>
      </c>
      <c r="J62" s="101" t="str">
        <f>IF(J27="","-",IF(J27=正誤判定シート!J152,"○","×"))</f>
        <v>-</v>
      </c>
      <c r="K62" s="1"/>
      <c r="L62" s="1"/>
    </row>
    <row r="63" spans="1:12" x14ac:dyDescent="0.4">
      <c r="B63" s="1"/>
      <c r="C63" s="2" t="s">
        <v>219</v>
      </c>
      <c r="D63" s="101" t="str">
        <f>IF(D28="","-",IF(D28=正誤判定シート!D153,"○","×"))</f>
        <v>-</v>
      </c>
      <c r="E63" s="1"/>
      <c r="F63" s="1"/>
      <c r="G63" s="1"/>
      <c r="H63" s="1"/>
      <c r="I63" s="2" t="s">
        <v>219</v>
      </c>
      <c r="J63" s="101" t="str">
        <f>IF(J28="","-",IF(J28=正誤判定シート!J153,"○","×"))</f>
        <v>-</v>
      </c>
      <c r="K63" s="1"/>
      <c r="L63" s="1"/>
    </row>
    <row r="64" spans="1:12" x14ac:dyDescent="0.4">
      <c r="B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4">
      <c r="B65" s="1"/>
      <c r="C65" s="2" t="s">
        <v>210</v>
      </c>
      <c r="D65" s="2" t="s">
        <v>218</v>
      </c>
      <c r="E65" s="1"/>
      <c r="F65" s="1"/>
      <c r="G65" s="1"/>
      <c r="H65" s="1"/>
      <c r="I65" s="2" t="s">
        <v>210</v>
      </c>
      <c r="J65" s="2" t="s">
        <v>218</v>
      </c>
      <c r="K65" s="1"/>
      <c r="L65" s="1"/>
    </row>
    <row r="66" spans="2:12" x14ac:dyDescent="0.4">
      <c r="B66" s="1"/>
      <c r="C66" s="2" t="s">
        <v>212</v>
      </c>
      <c r="D66" s="101" t="str">
        <f>IF(D31="","-",IF(D31=正誤判定シート!D156,"○","×"))</f>
        <v>-</v>
      </c>
      <c r="E66" s="1"/>
      <c r="F66" s="1"/>
      <c r="G66" s="1"/>
      <c r="H66" s="1"/>
      <c r="I66" s="2" t="s">
        <v>212</v>
      </c>
      <c r="J66" s="101" t="str">
        <f>IF(J31="","-",IF(J31=正誤判定シート!J156,"○","×"))</f>
        <v>-</v>
      </c>
      <c r="K66" s="1"/>
      <c r="L66" s="1"/>
    </row>
    <row r="67" spans="2:12" x14ac:dyDescent="0.4">
      <c r="B67" s="1"/>
      <c r="C67" s="2" t="s">
        <v>213</v>
      </c>
      <c r="D67" s="101" t="str">
        <f>IF(D32="","-",IF(D32=正誤判定シート!D157,"○","×"))</f>
        <v>-</v>
      </c>
      <c r="E67" s="1"/>
      <c r="F67" s="1"/>
      <c r="G67" s="1"/>
      <c r="H67" s="1"/>
      <c r="I67" s="2" t="s">
        <v>213</v>
      </c>
      <c r="J67" s="101" t="str">
        <f>IF(J32="","-",IF(J32=正誤判定シート!J157,"○","×"))</f>
        <v>-</v>
      </c>
      <c r="K67" s="1"/>
      <c r="L67" s="1"/>
    </row>
    <row r="68" spans="2:12" x14ac:dyDescent="0.4">
      <c r="B68" s="1"/>
      <c r="C68" s="2" t="s">
        <v>211</v>
      </c>
      <c r="D68" s="101" t="str">
        <f>IF(D33="","-",IF(D33=正誤判定シート!D158,"○","×"))</f>
        <v>-</v>
      </c>
      <c r="E68" s="1"/>
      <c r="F68" s="1"/>
      <c r="G68" s="1"/>
      <c r="H68" s="1"/>
      <c r="I68" s="2" t="s">
        <v>211</v>
      </c>
      <c r="J68" s="101" t="str">
        <f>IF(J33="","-",IF(J33=正誤判定シート!J158,"○","×"))</f>
        <v>-</v>
      </c>
      <c r="K68" s="1"/>
      <c r="L68" s="1"/>
    </row>
    <row r="69" spans="2:12" x14ac:dyDescent="0.4">
      <c r="B69" s="1"/>
      <c r="C69" s="2" t="s">
        <v>214</v>
      </c>
      <c r="D69" s="101" t="str">
        <f>IF(D34="","-",IF(D34=正誤判定シート!D159,"○","×"))</f>
        <v>-</v>
      </c>
      <c r="E69" s="1"/>
      <c r="F69" s="1"/>
      <c r="G69" s="1"/>
      <c r="H69" s="1"/>
      <c r="I69" s="2" t="s">
        <v>214</v>
      </c>
      <c r="J69" s="101" t="str">
        <f>IF(J34="","-",IF(J34=正誤判定シート!J159,"○","×"))</f>
        <v>-</v>
      </c>
      <c r="K69" s="1"/>
      <c r="L69" s="1"/>
    </row>
  </sheetData>
  <mergeCells count="1">
    <mergeCell ref="N2:P14"/>
  </mergeCells>
  <phoneticPr fontId="3"/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B6" sqref="B6"/>
    </sheetView>
  </sheetViews>
  <sheetFormatPr defaultRowHeight="18.75" x14ac:dyDescent="0.4"/>
  <cols>
    <col min="1" max="16384" width="9" style="1"/>
  </cols>
  <sheetData>
    <row r="1" spans="1:12" ht="23.25" customHeight="1" x14ac:dyDescent="0.4">
      <c r="A1" s="79" t="s">
        <v>230</v>
      </c>
    </row>
    <row r="2" spans="1:12" ht="23.25" customHeight="1" x14ac:dyDescent="0.4">
      <c r="A2" s="80" t="s">
        <v>231</v>
      </c>
    </row>
    <row r="3" spans="1:12" ht="23.25" customHeight="1" x14ac:dyDescent="0.4">
      <c r="A3" s="80" t="s">
        <v>232</v>
      </c>
    </row>
    <row r="4" spans="1:12" ht="23.25" customHeight="1" x14ac:dyDescent="0.4">
      <c r="A4" s="80" t="s">
        <v>233</v>
      </c>
      <c r="G4" s="1" t="s">
        <v>234</v>
      </c>
      <c r="H4" s="80" t="s">
        <v>235</v>
      </c>
    </row>
    <row r="5" spans="1:12" ht="23.25" customHeight="1" x14ac:dyDescent="0.4">
      <c r="A5" s="80"/>
    </row>
    <row r="6" spans="1:12" x14ac:dyDescent="0.4">
      <c r="B6" s="2"/>
      <c r="C6" s="72" t="s">
        <v>236</v>
      </c>
      <c r="D6" s="72" t="s">
        <v>237</v>
      </c>
      <c r="E6" s="72" t="s">
        <v>238</v>
      </c>
      <c r="F6" s="72" t="s">
        <v>239</v>
      </c>
      <c r="G6" s="72" t="s">
        <v>240</v>
      </c>
      <c r="H6" s="72" t="s">
        <v>241</v>
      </c>
      <c r="I6" s="72" t="s">
        <v>242</v>
      </c>
      <c r="J6" s="72" t="s">
        <v>243</v>
      </c>
      <c r="K6" s="72" t="s">
        <v>244</v>
      </c>
    </row>
    <row r="7" spans="1:12" x14ac:dyDescent="0.4">
      <c r="B7" s="2" t="s">
        <v>245</v>
      </c>
      <c r="C7" s="2">
        <v>58</v>
      </c>
      <c r="D7" s="2">
        <v>78</v>
      </c>
      <c r="E7" s="2"/>
      <c r="F7" s="2"/>
      <c r="G7" s="2"/>
      <c r="H7" s="2"/>
      <c r="I7" s="2"/>
      <c r="J7" s="2"/>
      <c r="K7" s="2"/>
    </row>
    <row r="8" spans="1:12" x14ac:dyDescent="0.4">
      <c r="B8" s="2" t="s">
        <v>246</v>
      </c>
      <c r="C8" s="2">
        <v>68</v>
      </c>
      <c r="D8" s="2">
        <v>45</v>
      </c>
      <c r="E8" s="2"/>
      <c r="F8" s="2"/>
      <c r="G8" s="2"/>
      <c r="H8" s="2"/>
      <c r="I8" s="2"/>
      <c r="J8" s="2"/>
      <c r="K8" s="2"/>
    </row>
    <row r="9" spans="1:12" x14ac:dyDescent="0.4">
      <c r="B9" s="2" t="s">
        <v>50</v>
      </c>
      <c r="C9" s="2">
        <v>62</v>
      </c>
      <c r="D9" s="2">
        <v>85</v>
      </c>
      <c r="E9" s="2"/>
      <c r="F9" s="2"/>
      <c r="G9" s="2"/>
      <c r="H9" s="2"/>
      <c r="I9" s="2"/>
      <c r="J9" s="2"/>
      <c r="K9" s="2"/>
    </row>
    <row r="10" spans="1:12" x14ac:dyDescent="0.4">
      <c r="B10" s="2" t="s">
        <v>49</v>
      </c>
      <c r="C10" s="2">
        <v>24</v>
      </c>
      <c r="D10" s="2">
        <v>55</v>
      </c>
      <c r="E10" s="2"/>
      <c r="F10" s="2"/>
      <c r="G10" s="2"/>
      <c r="H10" s="2"/>
      <c r="I10" s="2"/>
      <c r="J10" s="2"/>
      <c r="K10" s="2"/>
    </row>
    <row r="11" spans="1:12" x14ac:dyDescent="0.4">
      <c r="B11" s="2" t="s">
        <v>247</v>
      </c>
      <c r="C11" s="2">
        <v>58</v>
      </c>
      <c r="D11" s="2">
        <v>21</v>
      </c>
      <c r="E11" s="2"/>
      <c r="F11" s="2"/>
      <c r="G11" s="2"/>
      <c r="H11" s="2"/>
      <c r="I11" s="2"/>
      <c r="J11" s="2"/>
      <c r="K11" s="2"/>
    </row>
    <row r="12" spans="1:12" x14ac:dyDescent="0.4">
      <c r="B12" s="2" t="s">
        <v>248</v>
      </c>
      <c r="C12" s="2">
        <v>98</v>
      </c>
      <c r="D12" s="2">
        <v>21</v>
      </c>
      <c r="E12" s="2"/>
      <c r="F12" s="2"/>
      <c r="G12" s="2"/>
      <c r="H12" s="2"/>
      <c r="I12" s="2"/>
      <c r="J12" s="2"/>
      <c r="K12" s="2"/>
    </row>
    <row r="13" spans="1:12" x14ac:dyDescent="0.4">
      <c r="B13" s="2" t="s">
        <v>249</v>
      </c>
      <c r="C13" s="2">
        <v>21</v>
      </c>
      <c r="D13" s="2">
        <v>87</v>
      </c>
      <c r="E13" s="2"/>
      <c r="F13" s="2"/>
      <c r="G13" s="2"/>
      <c r="H13" s="2"/>
      <c r="I13" s="2"/>
      <c r="J13" s="2"/>
      <c r="K13" s="2"/>
    </row>
    <row r="14" spans="1:12" x14ac:dyDescent="0.4">
      <c r="B14" s="2" t="s">
        <v>250</v>
      </c>
      <c r="C14" s="2">
        <v>35</v>
      </c>
      <c r="D14" s="2">
        <v>38</v>
      </c>
      <c r="E14" s="2"/>
      <c r="F14" s="2"/>
      <c r="G14" s="2"/>
      <c r="H14" s="2"/>
      <c r="I14" s="2"/>
      <c r="J14" s="2"/>
      <c r="K14" s="2"/>
    </row>
    <row r="15" spans="1:12" x14ac:dyDescent="0.4">
      <c r="B15" s="2" t="s">
        <v>251</v>
      </c>
      <c r="C15" s="2">
        <v>48</v>
      </c>
      <c r="D15" s="2">
        <v>47</v>
      </c>
      <c r="E15" s="2"/>
      <c r="F15" s="2"/>
      <c r="G15" s="2"/>
      <c r="H15" s="2"/>
      <c r="I15" s="2"/>
      <c r="J15" s="2"/>
      <c r="K15" s="2"/>
    </row>
    <row r="16" spans="1:12" x14ac:dyDescent="0.4">
      <c r="B16" s="2" t="s">
        <v>252</v>
      </c>
      <c r="C16" s="2">
        <v>78</v>
      </c>
      <c r="D16" s="2">
        <v>87</v>
      </c>
      <c r="E16" s="2"/>
      <c r="F16" s="2"/>
      <c r="G16" s="2"/>
      <c r="H16" s="2"/>
      <c r="I16" s="2"/>
      <c r="J16" s="2"/>
      <c r="K16" s="2"/>
      <c r="L16" s="162" t="s">
        <v>277</v>
      </c>
    </row>
    <row r="19" spans="2:11" x14ac:dyDescent="0.4">
      <c r="B19" s="1" t="s">
        <v>238</v>
      </c>
      <c r="C19" s="1" t="s">
        <v>253</v>
      </c>
    </row>
    <row r="20" spans="2:11" x14ac:dyDescent="0.4">
      <c r="B20" s="1" t="s">
        <v>239</v>
      </c>
      <c r="C20" s="1" t="s">
        <v>254</v>
      </c>
    </row>
    <row r="21" spans="2:11" x14ac:dyDescent="0.4">
      <c r="B21" s="1" t="s">
        <v>240</v>
      </c>
      <c r="C21" s="1" t="s">
        <v>255</v>
      </c>
    </row>
    <row r="22" spans="2:11" x14ac:dyDescent="0.4">
      <c r="B22" s="1" t="s">
        <v>241</v>
      </c>
      <c r="C22" s="1" t="s">
        <v>256</v>
      </c>
    </row>
    <row r="23" spans="2:11" x14ac:dyDescent="0.4">
      <c r="B23" s="1" t="s">
        <v>242</v>
      </c>
      <c r="C23" s="1" t="s">
        <v>257</v>
      </c>
    </row>
    <row r="24" spans="2:11" x14ac:dyDescent="0.4">
      <c r="B24" s="1" t="s">
        <v>243</v>
      </c>
      <c r="C24" s="1" t="s">
        <v>258</v>
      </c>
    </row>
    <row r="25" spans="2:11" x14ac:dyDescent="0.4">
      <c r="B25" s="1" t="s">
        <v>244</v>
      </c>
      <c r="C25" s="1" t="s">
        <v>259</v>
      </c>
    </row>
    <row r="27" spans="2:11" x14ac:dyDescent="0.4">
      <c r="B27" s="1" t="s">
        <v>272</v>
      </c>
    </row>
    <row r="28" spans="2:11" x14ac:dyDescent="0.4">
      <c r="B28" s="2"/>
      <c r="C28" s="87" t="s">
        <v>236</v>
      </c>
      <c r="D28" s="87" t="s">
        <v>237</v>
      </c>
      <c r="E28" s="87" t="s">
        <v>238</v>
      </c>
      <c r="F28" s="87" t="s">
        <v>239</v>
      </c>
      <c r="G28" s="87" t="s">
        <v>240</v>
      </c>
      <c r="H28" s="87" t="s">
        <v>241</v>
      </c>
      <c r="I28" s="87" t="s">
        <v>242</v>
      </c>
      <c r="J28" s="87" t="s">
        <v>243</v>
      </c>
      <c r="K28" s="87" t="s">
        <v>244</v>
      </c>
    </row>
    <row r="29" spans="2:11" x14ac:dyDescent="0.4">
      <c r="B29" s="2" t="s">
        <v>245</v>
      </c>
      <c r="C29" s="2">
        <v>58</v>
      </c>
      <c r="D29" s="2">
        <v>78</v>
      </c>
      <c r="E29" s="101" t="str">
        <f>IF(E7="","-",IF(E7=正誤判定シート!E163,"○","×"))</f>
        <v>-</v>
      </c>
      <c r="F29" s="101" t="str">
        <f>IF(F7="","-",IF(F7=正誤判定シート!F163,"○","×"))</f>
        <v>-</v>
      </c>
      <c r="G29" s="101" t="str">
        <f>IF(G7="","-",IF(G7=正誤判定シート!G163,"○","×"))</f>
        <v>-</v>
      </c>
      <c r="H29" s="101" t="str">
        <f>IF(H7="","-",IF(H7=正誤判定シート!H163,"○","×"))</f>
        <v>-</v>
      </c>
      <c r="I29" s="101" t="str">
        <f>IF(I7="","-",IF(I7=正誤判定シート!I163,"○","×"))</f>
        <v>-</v>
      </c>
      <c r="J29" s="101" t="str">
        <f>IF(J7="","-",IF(J7=正誤判定シート!J163,"○","×"))</f>
        <v>-</v>
      </c>
      <c r="K29" s="101" t="str">
        <f>IF(K7="","-",IF(K7=正誤判定シート!K163,"○","×"))</f>
        <v>-</v>
      </c>
    </row>
    <row r="30" spans="2:11" x14ac:dyDescent="0.4">
      <c r="B30" s="2" t="s">
        <v>246</v>
      </c>
      <c r="C30" s="2">
        <v>68</v>
      </c>
      <c r="D30" s="2">
        <v>45</v>
      </c>
      <c r="E30" s="101" t="str">
        <f>IF(E8="","-",IF(E8=正誤判定シート!E164,"○","×"))</f>
        <v>-</v>
      </c>
      <c r="F30" s="101" t="str">
        <f>IF(F8="","-",IF(F8=正誤判定シート!F164,"○","×"))</f>
        <v>-</v>
      </c>
      <c r="G30" s="101" t="str">
        <f>IF(G8="","-",IF(G8=正誤判定シート!G164,"○","×"))</f>
        <v>-</v>
      </c>
      <c r="H30" s="101" t="str">
        <f>IF(H8="","-",IF(H8=正誤判定シート!H164,"○","×"))</f>
        <v>-</v>
      </c>
      <c r="I30" s="101" t="str">
        <f>IF(I8="","-",IF(I8=正誤判定シート!I164,"○","×"))</f>
        <v>-</v>
      </c>
      <c r="J30" s="101" t="str">
        <f>IF(J8="","-",IF(J8=正誤判定シート!J164,"○","×"))</f>
        <v>-</v>
      </c>
      <c r="K30" s="101" t="str">
        <f>IF(K8="","-",IF(K8=正誤判定シート!K164,"○","×"))</f>
        <v>-</v>
      </c>
    </row>
    <row r="31" spans="2:11" x14ac:dyDescent="0.4">
      <c r="B31" s="2" t="s">
        <v>50</v>
      </c>
      <c r="C31" s="2">
        <v>62</v>
      </c>
      <c r="D31" s="2">
        <v>85</v>
      </c>
      <c r="E31" s="101" t="str">
        <f>IF(E9="","-",IF(E9=正誤判定シート!E165,"○","×"))</f>
        <v>-</v>
      </c>
      <c r="F31" s="101" t="str">
        <f>IF(F9="","-",IF(F9=正誤判定シート!F165,"○","×"))</f>
        <v>-</v>
      </c>
      <c r="G31" s="101" t="str">
        <f>IF(G9="","-",IF(G9=正誤判定シート!G165,"○","×"))</f>
        <v>-</v>
      </c>
      <c r="H31" s="101" t="str">
        <f>IF(H9="","-",IF(H9=正誤判定シート!H165,"○","×"))</f>
        <v>-</v>
      </c>
      <c r="I31" s="101" t="str">
        <f>IF(I9="","-",IF(I9=正誤判定シート!I165,"○","×"))</f>
        <v>-</v>
      </c>
      <c r="J31" s="101" t="str">
        <f>IF(J9="","-",IF(J9=正誤判定シート!J165,"○","×"))</f>
        <v>-</v>
      </c>
      <c r="K31" s="101" t="str">
        <f>IF(K9="","-",IF(K9=正誤判定シート!K165,"○","×"))</f>
        <v>-</v>
      </c>
    </row>
    <row r="32" spans="2:11" x14ac:dyDescent="0.4">
      <c r="B32" s="2" t="s">
        <v>49</v>
      </c>
      <c r="C32" s="2">
        <v>24</v>
      </c>
      <c r="D32" s="2">
        <v>55</v>
      </c>
      <c r="E32" s="101" t="str">
        <f>IF(E10="","-",IF(E10=正誤判定シート!E166,"○","×"))</f>
        <v>-</v>
      </c>
      <c r="F32" s="101" t="str">
        <f>IF(F10="","-",IF(F10=正誤判定シート!F166,"○","×"))</f>
        <v>-</v>
      </c>
      <c r="G32" s="101" t="str">
        <f>IF(G10="","-",IF(G10=正誤判定シート!G166,"○","×"))</f>
        <v>-</v>
      </c>
      <c r="H32" s="101" t="str">
        <f>IF(H10="","-",IF(H10=正誤判定シート!H166,"○","×"))</f>
        <v>-</v>
      </c>
      <c r="I32" s="101" t="str">
        <f>IF(I10="","-",IF(I10=正誤判定シート!I166,"○","×"))</f>
        <v>-</v>
      </c>
      <c r="J32" s="101" t="str">
        <f>IF(J10="","-",IF(J10=正誤判定シート!J166,"○","×"))</f>
        <v>-</v>
      </c>
      <c r="K32" s="101" t="str">
        <f>IF(K10="","-",IF(K10=正誤判定シート!K166,"○","×"))</f>
        <v>-</v>
      </c>
    </row>
    <row r="33" spans="2:11" x14ac:dyDescent="0.4">
      <c r="B33" s="2" t="s">
        <v>247</v>
      </c>
      <c r="C33" s="2">
        <v>58</v>
      </c>
      <c r="D33" s="2">
        <v>21</v>
      </c>
      <c r="E33" s="101" t="str">
        <f>IF(E11="","-",IF(E11=正誤判定シート!E167,"○","×"))</f>
        <v>-</v>
      </c>
      <c r="F33" s="101" t="str">
        <f>IF(F11="","-",IF(F11=正誤判定シート!F167,"○","×"))</f>
        <v>-</v>
      </c>
      <c r="G33" s="101" t="str">
        <f>IF(G11="","-",IF(G11=正誤判定シート!G167,"○","×"))</f>
        <v>-</v>
      </c>
      <c r="H33" s="101" t="str">
        <f>IF(H11="","-",IF(H11=正誤判定シート!H167,"○","×"))</f>
        <v>-</v>
      </c>
      <c r="I33" s="101" t="str">
        <f>IF(I11="","-",IF(I11=正誤判定シート!I167,"○","×"))</f>
        <v>-</v>
      </c>
      <c r="J33" s="101" t="str">
        <f>IF(J11="","-",IF(J11=正誤判定シート!J167,"○","×"))</f>
        <v>-</v>
      </c>
      <c r="K33" s="101" t="str">
        <f>IF(K11="","-",IF(K11=正誤判定シート!K167,"○","×"))</f>
        <v>-</v>
      </c>
    </row>
    <row r="34" spans="2:11" x14ac:dyDescent="0.4">
      <c r="B34" s="2" t="s">
        <v>248</v>
      </c>
      <c r="C34" s="2">
        <v>98</v>
      </c>
      <c r="D34" s="2">
        <v>21</v>
      </c>
      <c r="E34" s="101" t="str">
        <f>IF(E12="","-",IF(E12=正誤判定シート!E168,"○","×"))</f>
        <v>-</v>
      </c>
      <c r="F34" s="101" t="str">
        <f>IF(F12="","-",IF(F12=正誤判定シート!F168,"○","×"))</f>
        <v>-</v>
      </c>
      <c r="G34" s="101" t="str">
        <f>IF(G12="","-",IF(G12=正誤判定シート!G168,"○","×"))</f>
        <v>-</v>
      </c>
      <c r="H34" s="101" t="str">
        <f>IF(H12="","-",IF(H12=正誤判定シート!H168,"○","×"))</f>
        <v>-</v>
      </c>
      <c r="I34" s="101" t="str">
        <f>IF(I12="","-",IF(I12=正誤判定シート!I168,"○","×"))</f>
        <v>-</v>
      </c>
      <c r="J34" s="101" t="str">
        <f>IF(J12="","-",IF(J12=正誤判定シート!J168,"○","×"))</f>
        <v>-</v>
      </c>
      <c r="K34" s="101" t="str">
        <f>IF(K12="","-",IF(K12=正誤判定シート!K168,"○","×"))</f>
        <v>-</v>
      </c>
    </row>
    <row r="35" spans="2:11" x14ac:dyDescent="0.4">
      <c r="B35" s="2" t="s">
        <v>249</v>
      </c>
      <c r="C35" s="2">
        <v>21</v>
      </c>
      <c r="D35" s="2">
        <v>87</v>
      </c>
      <c r="E35" s="101" t="str">
        <f>IF(E13="","-",IF(E13=正誤判定シート!E169,"○","×"))</f>
        <v>-</v>
      </c>
      <c r="F35" s="101" t="str">
        <f>IF(F13="","-",IF(F13=正誤判定シート!F169,"○","×"))</f>
        <v>-</v>
      </c>
      <c r="G35" s="101" t="str">
        <f>IF(G13="","-",IF(G13=正誤判定シート!G169,"○","×"))</f>
        <v>-</v>
      </c>
      <c r="H35" s="101" t="str">
        <f>IF(H13="","-",IF(H13=正誤判定シート!H169,"○","×"))</f>
        <v>-</v>
      </c>
      <c r="I35" s="101" t="str">
        <f>IF(I13="","-",IF(I13=正誤判定シート!I169,"○","×"))</f>
        <v>-</v>
      </c>
      <c r="J35" s="101" t="str">
        <f>IF(J13="","-",IF(J13=正誤判定シート!J169,"○","×"))</f>
        <v>-</v>
      </c>
      <c r="K35" s="101" t="str">
        <f>IF(K13="","-",IF(K13=正誤判定シート!K169,"○","×"))</f>
        <v>-</v>
      </c>
    </row>
    <row r="36" spans="2:11" x14ac:dyDescent="0.4">
      <c r="B36" s="2" t="s">
        <v>250</v>
      </c>
      <c r="C36" s="2">
        <v>35</v>
      </c>
      <c r="D36" s="2">
        <v>38</v>
      </c>
      <c r="E36" s="101" t="str">
        <f>IF(E14="","-",IF(E14=正誤判定シート!E170,"○","×"))</f>
        <v>-</v>
      </c>
      <c r="F36" s="101" t="str">
        <f>IF(F14="","-",IF(F14=正誤判定シート!F170,"○","×"))</f>
        <v>-</v>
      </c>
      <c r="G36" s="101" t="str">
        <f>IF(G14="","-",IF(G14=正誤判定シート!G170,"○","×"))</f>
        <v>-</v>
      </c>
      <c r="H36" s="101" t="str">
        <f>IF(H14="","-",IF(H14=正誤判定シート!H170,"○","×"))</f>
        <v>-</v>
      </c>
      <c r="I36" s="101" t="str">
        <f>IF(I14="","-",IF(I14=正誤判定シート!I170,"○","×"))</f>
        <v>-</v>
      </c>
      <c r="J36" s="101" t="str">
        <f>IF(J14="","-",IF(J14=正誤判定シート!J170,"○","×"))</f>
        <v>-</v>
      </c>
      <c r="K36" s="101" t="str">
        <f>IF(K14="","-",IF(K14=正誤判定シート!K170,"○","×"))</f>
        <v>-</v>
      </c>
    </row>
    <row r="37" spans="2:11" x14ac:dyDescent="0.4">
      <c r="B37" s="2" t="s">
        <v>251</v>
      </c>
      <c r="C37" s="2">
        <v>48</v>
      </c>
      <c r="D37" s="2">
        <v>47</v>
      </c>
      <c r="E37" s="101" t="str">
        <f>IF(E15="","-",IF(E15=正誤判定シート!E171,"○","×"))</f>
        <v>-</v>
      </c>
      <c r="F37" s="101" t="str">
        <f>IF(F15="","-",IF(F15=正誤判定シート!F171,"○","×"))</f>
        <v>-</v>
      </c>
      <c r="G37" s="101" t="str">
        <f>IF(G15="","-",IF(G15=正誤判定シート!G171,"○","×"))</f>
        <v>-</v>
      </c>
      <c r="H37" s="101" t="str">
        <f>IF(H15="","-",IF(H15=正誤判定シート!H171,"○","×"))</f>
        <v>-</v>
      </c>
      <c r="I37" s="101" t="str">
        <f>IF(I15="","-",IF(I15=正誤判定シート!I171,"○","×"))</f>
        <v>-</v>
      </c>
      <c r="J37" s="101" t="str">
        <f>IF(J15="","-",IF(J15=正誤判定シート!J171,"○","×"))</f>
        <v>-</v>
      </c>
      <c r="K37" s="101" t="str">
        <f>IF(K15="","-",IF(K15=正誤判定シート!K171,"○","×"))</f>
        <v>-</v>
      </c>
    </row>
    <row r="38" spans="2:11" x14ac:dyDescent="0.4">
      <c r="B38" s="2" t="s">
        <v>252</v>
      </c>
      <c r="C38" s="2">
        <v>78</v>
      </c>
      <c r="D38" s="2">
        <v>87</v>
      </c>
      <c r="E38" s="101" t="str">
        <f>IF(E16="","-",IF(E16=正誤判定シート!E172,"○","×"))</f>
        <v>-</v>
      </c>
      <c r="F38" s="101" t="str">
        <f>IF(F16="","-",IF(F16=正誤判定シート!F172,"○","×"))</f>
        <v>-</v>
      </c>
      <c r="G38" s="101" t="str">
        <f>IF(G16="","-",IF(G16=正誤判定シート!G172,"○","×"))</f>
        <v>-</v>
      </c>
      <c r="H38" s="101" t="str">
        <f>IF(H16="","-",IF(H16=正誤判定シート!H172,"○","×"))</f>
        <v>-</v>
      </c>
      <c r="I38" s="101" t="str">
        <f>IF(I16="","-",IF(I16=正誤判定シート!I172,"○","×"))</f>
        <v>-</v>
      </c>
      <c r="J38" s="101" t="str">
        <f>IF(J16="","-",IF(J16=正誤判定シート!J172,"○","×"))</f>
        <v>-</v>
      </c>
      <c r="K38" s="101" t="str">
        <f>IF(K16="","-",IF(K16=正誤判定シート!K172,"○","×"))</f>
        <v>-</v>
      </c>
    </row>
  </sheetData>
  <phoneticPr fontId="3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はじめに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正誤判定シート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2022-02-03T02:47:14Z</cp:lastPrinted>
  <dcterms:created xsi:type="dcterms:W3CDTF">2022-01-31T02:00:09Z</dcterms:created>
  <dcterms:modified xsi:type="dcterms:W3CDTF">2022-02-03T02:47:21Z</dcterms:modified>
</cp:coreProperties>
</file>