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0C06C126-7184-4FF6-92D4-FBF731CFE5D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ゴルフジャパンシリーズ" sheetId="2" r:id="rId1"/>
    <sheet name="宅配ピザ売上集計表" sheetId="3" r:id="rId2"/>
    <sheet name="一般常識テスト" sheetId="5" r:id="rId3"/>
    <sheet name="成績表作成システム" sheetId="4" r:id="rId4"/>
    <sheet name="北陸新幹線" sheetId="6" r:id="rId5"/>
    <sheet name="学園祭出し物" sheetId="7" r:id="rId6"/>
    <sheet name="氏名の分解と合成" sheetId="8" r:id="rId7"/>
    <sheet name="当選データ" sheetId="9" r:id="rId8"/>
    <sheet name="Sheet1" sheetId="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 l="1"/>
  <c r="H4" i="9"/>
  <c r="G5" i="9"/>
  <c r="H5" i="9"/>
  <c r="G6" i="9"/>
  <c r="H6" i="9"/>
  <c r="G7" i="9"/>
  <c r="H7" i="9"/>
  <c r="G8" i="9"/>
  <c r="H8" i="9"/>
  <c r="F5" i="9"/>
  <c r="F6" i="9"/>
  <c r="F7" i="9"/>
  <c r="F8" i="9"/>
  <c r="F4" i="9"/>
  <c r="P6" i="8"/>
  <c r="Q6" i="8"/>
  <c r="R6" i="8"/>
  <c r="S6" i="8"/>
  <c r="T6" i="8"/>
  <c r="U6" i="8"/>
  <c r="V6" i="8"/>
  <c r="W6" i="8"/>
  <c r="X6" i="8"/>
  <c r="Y6" i="8"/>
  <c r="Z6" i="8"/>
  <c r="AA6" i="8"/>
  <c r="P7" i="8"/>
  <c r="Q7" i="8"/>
  <c r="R7" i="8"/>
  <c r="S7" i="8"/>
  <c r="T7" i="8"/>
  <c r="U7" i="8"/>
  <c r="V7" i="8"/>
  <c r="W7" i="8"/>
  <c r="X7" i="8"/>
  <c r="Y7" i="8"/>
  <c r="Z7" i="8"/>
  <c r="AA7" i="8"/>
  <c r="P8" i="8"/>
  <c r="Q8" i="8"/>
  <c r="R8" i="8"/>
  <c r="S8" i="8"/>
  <c r="T8" i="8"/>
  <c r="U8" i="8"/>
  <c r="V8" i="8"/>
  <c r="W8" i="8"/>
  <c r="X8" i="8"/>
  <c r="Y8" i="8"/>
  <c r="Z8" i="8"/>
  <c r="AA8" i="8"/>
  <c r="P9" i="8"/>
  <c r="Q9" i="8"/>
  <c r="R9" i="8"/>
  <c r="S9" i="8"/>
  <c r="T9" i="8"/>
  <c r="U9" i="8"/>
  <c r="V9" i="8"/>
  <c r="W9" i="8"/>
  <c r="X9" i="8"/>
  <c r="Y9" i="8"/>
  <c r="Z9" i="8"/>
  <c r="AA9" i="8"/>
  <c r="P10" i="8"/>
  <c r="Q10" i="8"/>
  <c r="R10" i="8"/>
  <c r="S10" i="8"/>
  <c r="T10" i="8"/>
  <c r="U10" i="8"/>
  <c r="V10" i="8"/>
  <c r="W10" i="8"/>
  <c r="X10" i="8"/>
  <c r="Y10" i="8"/>
  <c r="Z10" i="8"/>
  <c r="AA10" i="8"/>
  <c r="P11" i="8"/>
  <c r="Q11" i="8"/>
  <c r="R11" i="8"/>
  <c r="S11" i="8"/>
  <c r="T11" i="8"/>
  <c r="U11" i="8"/>
  <c r="V11" i="8"/>
  <c r="W11" i="8"/>
  <c r="X11" i="8"/>
  <c r="Y11" i="8"/>
  <c r="Z11" i="8"/>
  <c r="AA11" i="8"/>
  <c r="Q5" i="8"/>
  <c r="R5" i="8"/>
  <c r="S5" i="8"/>
  <c r="T5" i="8"/>
  <c r="U5" i="8"/>
  <c r="V5" i="8"/>
  <c r="W5" i="8"/>
  <c r="X5" i="8"/>
  <c r="Y5" i="8"/>
  <c r="Z5" i="8"/>
  <c r="AA5" i="8"/>
  <c r="P5" i="8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J5" i="7"/>
  <c r="J6" i="7"/>
  <c r="J7" i="7"/>
  <c r="J8" i="7"/>
  <c r="J9" i="7"/>
  <c r="J10" i="7"/>
  <c r="J11" i="7"/>
  <c r="J12" i="7"/>
  <c r="J4" i="7"/>
  <c r="F14" i="6"/>
  <c r="F15" i="6"/>
  <c r="F13" i="6"/>
  <c r="P8" i="2"/>
  <c r="P5" i="2"/>
  <c r="I8" i="1"/>
  <c r="I5" i="1"/>
  <c r="B122" i="1" l="1"/>
  <c r="C122" i="1" s="1"/>
  <c r="D122" i="1" s="1"/>
  <c r="B121" i="1"/>
  <c r="C121" i="1" s="1"/>
  <c r="D121" i="1" s="1"/>
  <c r="B120" i="1"/>
  <c r="C120" i="1" s="1"/>
  <c r="D120" i="1" s="1"/>
  <c r="B119" i="1"/>
  <c r="C119" i="1" s="1"/>
  <c r="D119" i="1" s="1"/>
  <c r="B118" i="1"/>
  <c r="C118" i="1" s="1"/>
  <c r="D118" i="1" s="1"/>
  <c r="J113" i="1" l="1"/>
  <c r="I113" i="1"/>
  <c r="H113" i="1"/>
  <c r="G113" i="1"/>
  <c r="F113" i="1"/>
  <c r="E113" i="1"/>
  <c r="D113" i="1"/>
  <c r="K113" i="1" s="1"/>
  <c r="C113" i="1"/>
  <c r="M112" i="1"/>
  <c r="K112" i="1"/>
  <c r="L112" i="1" s="1"/>
  <c r="N112" i="1" s="1"/>
  <c r="J112" i="1"/>
  <c r="I112" i="1"/>
  <c r="H112" i="1"/>
  <c r="G112" i="1"/>
  <c r="F112" i="1"/>
  <c r="E112" i="1"/>
  <c r="D112" i="1"/>
  <c r="C112" i="1"/>
  <c r="K111" i="1"/>
  <c r="M111" i="1" s="1"/>
  <c r="J111" i="1"/>
  <c r="I111" i="1"/>
  <c r="H111" i="1"/>
  <c r="G111" i="1"/>
  <c r="F111" i="1"/>
  <c r="E111" i="1"/>
  <c r="D111" i="1"/>
  <c r="C111" i="1"/>
  <c r="K110" i="1"/>
  <c r="M110" i="1" s="1"/>
  <c r="J110" i="1"/>
  <c r="I110" i="1"/>
  <c r="H110" i="1"/>
  <c r="G110" i="1"/>
  <c r="F110" i="1"/>
  <c r="E110" i="1"/>
  <c r="D110" i="1"/>
  <c r="C110" i="1"/>
  <c r="K109" i="1"/>
  <c r="M109" i="1" s="1"/>
  <c r="J109" i="1"/>
  <c r="I109" i="1"/>
  <c r="H109" i="1"/>
  <c r="G109" i="1"/>
  <c r="F109" i="1"/>
  <c r="E109" i="1"/>
  <c r="D109" i="1"/>
  <c r="C109" i="1"/>
  <c r="K108" i="1"/>
  <c r="M108" i="1" s="1"/>
  <c r="J108" i="1"/>
  <c r="I108" i="1"/>
  <c r="H108" i="1"/>
  <c r="G108" i="1"/>
  <c r="F108" i="1"/>
  <c r="E108" i="1"/>
  <c r="D108" i="1"/>
  <c r="C108" i="1"/>
  <c r="K107" i="1"/>
  <c r="M107" i="1" s="1"/>
  <c r="J107" i="1"/>
  <c r="I107" i="1"/>
  <c r="H107" i="1"/>
  <c r="G107" i="1"/>
  <c r="F107" i="1"/>
  <c r="E107" i="1"/>
  <c r="D107" i="1"/>
  <c r="C107" i="1"/>
  <c r="M113" i="1" l="1"/>
  <c r="L113" i="1"/>
  <c r="L108" i="1"/>
  <c r="N108" i="1" s="1"/>
  <c r="L110" i="1"/>
  <c r="N110" i="1" s="1"/>
  <c r="L107" i="1"/>
  <c r="N107" i="1" s="1"/>
  <c r="L109" i="1"/>
  <c r="N109" i="1" s="1"/>
  <c r="L111" i="1"/>
  <c r="N111" i="1" s="1"/>
  <c r="N113" i="1" l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G85" i="1"/>
  <c r="F85" i="1"/>
  <c r="D86" i="1"/>
  <c r="D87" i="1"/>
  <c r="D88" i="1"/>
  <c r="D89" i="1"/>
  <c r="D90" i="1"/>
  <c r="D91" i="1"/>
  <c r="D92" i="1"/>
  <c r="D93" i="1"/>
  <c r="D85" i="1"/>
  <c r="C80" i="1" l="1"/>
  <c r="C79" i="1"/>
  <c r="C78" i="1"/>
  <c r="K17" i="4" l="1"/>
  <c r="J17" i="4"/>
  <c r="I17" i="4"/>
  <c r="H17" i="4"/>
  <c r="G17" i="4"/>
  <c r="K15" i="4"/>
  <c r="H15" i="4"/>
  <c r="F4" i="5"/>
  <c r="E4" i="5"/>
  <c r="J9" i="3"/>
  <c r="I9" i="3"/>
  <c r="J8" i="3"/>
  <c r="I8" i="3"/>
  <c r="J7" i="3"/>
  <c r="I7" i="3"/>
  <c r="J6" i="3"/>
  <c r="I6" i="3"/>
  <c r="J5" i="3"/>
  <c r="I5" i="3"/>
  <c r="J4" i="3"/>
  <c r="I4" i="3"/>
  <c r="G5" i="3"/>
  <c r="G6" i="3"/>
  <c r="G7" i="3"/>
  <c r="G8" i="3"/>
  <c r="G9" i="3"/>
  <c r="G4" i="3"/>
  <c r="L5" i="2"/>
  <c r="L6" i="2"/>
  <c r="L7" i="2"/>
  <c r="L8" i="2"/>
  <c r="L9" i="2"/>
  <c r="L10" i="2"/>
  <c r="L11" i="2"/>
  <c r="L12" i="2"/>
  <c r="L13" i="2"/>
  <c r="L14" i="2"/>
  <c r="K6" i="2"/>
  <c r="K7" i="2"/>
  <c r="K8" i="2"/>
  <c r="K9" i="2"/>
  <c r="K10" i="2"/>
  <c r="K11" i="2"/>
  <c r="K12" i="2"/>
  <c r="K13" i="2"/>
  <c r="K14" i="2"/>
  <c r="K5" i="2"/>
  <c r="E62" i="1"/>
  <c r="B62" i="1"/>
  <c r="C64" i="1"/>
  <c r="B64" i="1"/>
  <c r="A64" i="1"/>
  <c r="D64" i="1" s="1"/>
  <c r="E64" i="1" s="1"/>
  <c r="C37" i="1" l="1"/>
  <c r="B37" i="1"/>
  <c r="E19" i="1" l="1"/>
  <c r="D20" i="1"/>
  <c r="D21" i="1"/>
  <c r="E21" i="1" s="1"/>
  <c r="D22" i="1"/>
  <c r="E22" i="1" s="1"/>
  <c r="D23" i="1"/>
  <c r="D24" i="1"/>
  <c r="D19" i="1"/>
  <c r="B20" i="1"/>
  <c r="B21" i="1"/>
  <c r="B22" i="1"/>
  <c r="B23" i="1"/>
  <c r="B24" i="1"/>
  <c r="B19" i="1"/>
  <c r="E24" i="1"/>
  <c r="E23" i="1"/>
  <c r="E20" i="1"/>
  <c r="E14" i="1" l="1"/>
  <c r="D14" i="1"/>
  <c r="D13" i="1"/>
  <c r="E13" i="1" s="1"/>
  <c r="D12" i="1"/>
  <c r="E12" i="1" s="1"/>
  <c r="D11" i="1"/>
  <c r="E11" i="1" s="1"/>
  <c r="E10" i="1"/>
  <c r="D10" i="1"/>
  <c r="D9" i="1"/>
  <c r="E9" i="1" s="1"/>
  <c r="D8" i="1"/>
  <c r="E8" i="1" s="1"/>
  <c r="D7" i="1"/>
  <c r="E7" i="1" s="1"/>
  <c r="E6" i="1"/>
  <c r="D6" i="1"/>
  <c r="D5" i="1"/>
  <c r="E5" i="1" s="1"/>
</calcChain>
</file>

<file path=xl/sharedStrings.xml><?xml version="1.0" encoding="utf-8"?>
<sst xmlns="http://schemas.openxmlformats.org/spreadsheetml/2006/main" count="451" uniqueCount="161">
  <si>
    <t>実習37</t>
    <rPh sb="0" eb="2">
      <t>ジッシュウ</t>
    </rPh>
    <phoneticPr fontId="5"/>
  </si>
  <si>
    <t>ゴルフジャパンシリーズ</t>
  </si>
  <si>
    <t>パー（２８８）</t>
  </si>
  <si>
    <t>番号</t>
    <rPh sb="0" eb="2">
      <t>バンゴウ</t>
    </rPh>
    <phoneticPr fontId="7"/>
  </si>
  <si>
    <t>選手名</t>
    <rPh sb="0" eb="3">
      <t>センシュメイ</t>
    </rPh>
    <phoneticPr fontId="7"/>
  </si>
  <si>
    <t>打数</t>
    <rPh sb="0" eb="2">
      <t>ダスウ</t>
    </rPh>
    <phoneticPr fontId="7"/>
  </si>
  <si>
    <t>スコア</t>
  </si>
  <si>
    <t>順位</t>
    <rPh sb="0" eb="2">
      <t>ジュンイ</t>
    </rPh>
    <phoneticPr fontId="7"/>
  </si>
  <si>
    <t>タイガー・フォレスト</t>
    <phoneticPr fontId="5"/>
  </si>
  <si>
    <t>池田　悠太</t>
    <rPh sb="0" eb="2">
      <t>イケダ</t>
    </rPh>
    <rPh sb="3" eb="5">
      <t>ユウタ</t>
    </rPh>
    <phoneticPr fontId="7"/>
  </si>
  <si>
    <t>ペッキー・ファウラー</t>
  </si>
  <si>
    <t>松山　秀樹</t>
    <rPh sb="0" eb="2">
      <t>マツヤマ</t>
    </rPh>
    <rPh sb="3" eb="5">
      <t>ヒデキ</t>
    </rPh>
    <phoneticPr fontId="7"/>
  </si>
  <si>
    <t>ジョーダン・スピッツ</t>
  </si>
  <si>
    <t>宮里　藍作</t>
    <rPh sb="0" eb="2">
      <t>ミヤザト</t>
    </rPh>
    <rPh sb="3" eb="5">
      <t>アイサク</t>
    </rPh>
    <phoneticPr fontId="7"/>
  </si>
  <si>
    <t>片山　晋悟</t>
    <rPh sb="0" eb="2">
      <t>カタヤマ</t>
    </rPh>
    <rPh sb="3" eb="5">
      <t>シンゴ</t>
    </rPh>
    <phoneticPr fontId="7"/>
  </si>
  <si>
    <t>ローリー・マキロン</t>
  </si>
  <si>
    <t>石川　涼</t>
    <rPh sb="0" eb="2">
      <t>イシカワ</t>
    </rPh>
    <rPh sb="3" eb="4">
      <t>リョウ</t>
    </rPh>
    <phoneticPr fontId="7"/>
  </si>
  <si>
    <t>アダム・スコッティ</t>
  </si>
  <si>
    <t>実習38</t>
    <rPh sb="0" eb="2">
      <t>ジッシュウ</t>
    </rPh>
    <phoneticPr fontId="5"/>
  </si>
  <si>
    <t>宅配ピザ売上集計表</t>
    <rPh sb="0" eb="2">
      <t>タクハイ</t>
    </rPh>
    <rPh sb="4" eb="6">
      <t>ウリアゲ</t>
    </rPh>
    <rPh sb="6" eb="8">
      <t>シュウケイ</t>
    </rPh>
    <rPh sb="8" eb="9">
      <t>ヒョウ</t>
    </rPh>
    <phoneticPr fontId="5"/>
  </si>
  <si>
    <t>単位：円（税込み）</t>
    <rPh sb="0" eb="2">
      <t>タンイ</t>
    </rPh>
    <rPh sb="3" eb="4">
      <t>エン</t>
    </rPh>
    <rPh sb="5" eb="7">
      <t>ゼイコ</t>
    </rPh>
    <phoneticPr fontId="5"/>
  </si>
  <si>
    <t>商品コード</t>
    <rPh sb="0" eb="2">
      <t>ショウヒン</t>
    </rPh>
    <phoneticPr fontId="5"/>
  </si>
  <si>
    <t>商品名</t>
    <rPh sb="0" eb="3">
      <t>ショウヒンメイ</t>
    </rPh>
    <phoneticPr fontId="5"/>
  </si>
  <si>
    <t>販売数量</t>
    <rPh sb="0" eb="2">
      <t>ハンバイ</t>
    </rPh>
    <rPh sb="2" eb="4">
      <t>スウリョウ</t>
    </rPh>
    <phoneticPr fontId="5"/>
  </si>
  <si>
    <t>単価</t>
    <rPh sb="0" eb="2">
      <t>タンカ</t>
    </rPh>
    <phoneticPr fontId="5"/>
  </si>
  <si>
    <t>売上金額</t>
    <rPh sb="0" eb="2">
      <t>ウリアゲ</t>
    </rPh>
    <rPh sb="2" eb="4">
      <t>キンガク</t>
    </rPh>
    <phoneticPr fontId="5"/>
  </si>
  <si>
    <t>価格一覧</t>
    <rPh sb="0" eb="2">
      <t>カカク</t>
    </rPh>
    <rPh sb="2" eb="4">
      <t>イチラン</t>
    </rPh>
    <phoneticPr fontId="5"/>
  </si>
  <si>
    <t>レギュラー</t>
    <phoneticPr fontId="5"/>
  </si>
  <si>
    <t>ハーフ＆ハーフ</t>
    <phoneticPr fontId="5"/>
  </si>
  <si>
    <t>スペシャルミックス</t>
    <phoneticPr fontId="5"/>
  </si>
  <si>
    <t>コイコーラ</t>
    <phoneticPr fontId="5"/>
  </si>
  <si>
    <t>十七茶</t>
    <rPh sb="0" eb="2">
      <t>ジュウナナ</t>
    </rPh>
    <rPh sb="2" eb="3">
      <t>チャ</t>
    </rPh>
    <phoneticPr fontId="5"/>
  </si>
  <si>
    <t>おーい水</t>
    <rPh sb="3" eb="4">
      <t>ミズ</t>
    </rPh>
    <phoneticPr fontId="5"/>
  </si>
  <si>
    <t>実習40</t>
    <rPh sb="0" eb="2">
      <t>ジッシュウ</t>
    </rPh>
    <phoneticPr fontId="5"/>
  </si>
  <si>
    <t>●成績一覧●</t>
    <rPh sb="1" eb="3">
      <t>セイセキ</t>
    </rPh>
    <rPh sb="3" eb="5">
      <t>イチラン</t>
    </rPh>
    <phoneticPr fontId="7"/>
  </si>
  <si>
    <t>氏名</t>
    <rPh sb="0" eb="2">
      <t>シメイ</t>
    </rPh>
    <phoneticPr fontId="7"/>
  </si>
  <si>
    <t>国語</t>
    <rPh sb="0" eb="2">
      <t>コクゴ</t>
    </rPh>
    <phoneticPr fontId="7"/>
  </si>
  <si>
    <t>数学</t>
    <rPh sb="0" eb="2">
      <t>スウガク</t>
    </rPh>
    <phoneticPr fontId="7"/>
  </si>
  <si>
    <t>英語</t>
    <rPh sb="0" eb="2">
      <t>エイゴ</t>
    </rPh>
    <phoneticPr fontId="7"/>
  </si>
  <si>
    <t>有安</t>
    <rPh sb="0" eb="2">
      <t>アリヤス</t>
    </rPh>
    <phoneticPr fontId="7"/>
  </si>
  <si>
    <t>佐々木</t>
    <rPh sb="0" eb="3">
      <t>ササキ</t>
    </rPh>
    <phoneticPr fontId="7"/>
  </si>
  <si>
    <t>高城</t>
    <rPh sb="0" eb="2">
      <t>タカギ</t>
    </rPh>
    <phoneticPr fontId="7"/>
  </si>
  <si>
    <t>玉井</t>
    <rPh sb="0" eb="2">
      <t>タマイ</t>
    </rPh>
    <phoneticPr fontId="7"/>
  </si>
  <si>
    <t>百田</t>
    <rPh sb="0" eb="2">
      <t>モモタ</t>
    </rPh>
    <phoneticPr fontId="7"/>
  </si>
  <si>
    <t>●判定表●</t>
    <rPh sb="1" eb="4">
      <t>ハンテイヒョウ</t>
    </rPh>
    <phoneticPr fontId="7"/>
  </si>
  <si>
    <t>合計</t>
    <rPh sb="0" eb="2">
      <t>ゴウケイ</t>
    </rPh>
    <phoneticPr fontId="7"/>
  </si>
  <si>
    <t>判定</t>
    <rPh sb="0" eb="2">
      <t>ハンテイ</t>
    </rPh>
    <phoneticPr fontId="7"/>
  </si>
  <si>
    <t>D</t>
  </si>
  <si>
    <t>C</t>
  </si>
  <si>
    <t>B</t>
  </si>
  <si>
    <t>A</t>
  </si>
  <si>
    <t>●番号入力●</t>
    <rPh sb="1" eb="3">
      <t>バンゴウ</t>
    </rPh>
    <rPh sb="3" eb="5">
      <t>ニュウリョク</t>
    </rPh>
    <phoneticPr fontId="7"/>
  </si>
  <si>
    <t>成績表</t>
    <rPh sb="0" eb="3">
      <t>セイセキヒョウ</t>
    </rPh>
    <phoneticPr fontId="7"/>
  </si>
  <si>
    <t>実習39</t>
    <rPh sb="0" eb="2">
      <t>ジッシュウ</t>
    </rPh>
    <phoneticPr fontId="5"/>
  </si>
  <si>
    <t>◎評価通知◎</t>
    <rPh sb="1" eb="3">
      <t>ヒョウカ</t>
    </rPh>
    <rPh sb="3" eb="5">
      <t>ツウチ</t>
    </rPh>
    <phoneticPr fontId="7"/>
  </si>
  <si>
    <t>得点</t>
    <rPh sb="0" eb="2">
      <t>トクテン</t>
    </rPh>
    <phoneticPr fontId="7"/>
  </si>
  <si>
    <t>ランク</t>
  </si>
  <si>
    <t>ひと言</t>
    <rPh sb="2" eb="3">
      <t>コト</t>
    </rPh>
    <phoneticPr fontId="7"/>
  </si>
  <si>
    <t>一般常識テスト評価表</t>
    <rPh sb="0" eb="2">
      <t>イッパン</t>
    </rPh>
    <rPh sb="2" eb="4">
      <t>ジョウシキ</t>
    </rPh>
    <rPh sb="7" eb="9">
      <t>ヒョウカ</t>
    </rPh>
    <rPh sb="9" eb="10">
      <t>ヒョウ</t>
    </rPh>
    <phoneticPr fontId="7"/>
  </si>
  <si>
    <t>得点ライン</t>
    <rPh sb="0" eb="2">
      <t>トクテン</t>
    </rPh>
    <phoneticPr fontId="7"/>
  </si>
  <si>
    <t>Ｅ</t>
  </si>
  <si>
    <t>まるでダメ</t>
  </si>
  <si>
    <t>Ｄ</t>
  </si>
  <si>
    <t>がんばれ</t>
  </si>
  <si>
    <t>Ｃ</t>
  </si>
  <si>
    <t>もう一息</t>
    <rPh sb="2" eb="4">
      <t>ヒトイキ</t>
    </rPh>
    <phoneticPr fontId="7"/>
  </si>
  <si>
    <t>Ｂ</t>
  </si>
  <si>
    <t>まあまあ</t>
  </si>
  <si>
    <t>Ａ</t>
  </si>
  <si>
    <t>とてもよい</t>
    <phoneticPr fontId="5"/>
  </si>
  <si>
    <t>Ｓ</t>
    <phoneticPr fontId="5"/>
  </si>
  <si>
    <t>すばらしい</t>
    <phoneticPr fontId="5"/>
  </si>
  <si>
    <t>正誤判定</t>
    <rPh sb="0" eb="4">
      <t>セイゴハンテイ</t>
    </rPh>
    <phoneticPr fontId="4"/>
  </si>
  <si>
    <t>実習41</t>
    <rPh sb="0" eb="2">
      <t>ジッシュウ</t>
    </rPh>
    <phoneticPr fontId="5"/>
  </si>
  <si>
    <t>北陸新幹線　運賃・指定席料金合計早見表（通常期：抜粋）</t>
    <rPh sb="0" eb="2">
      <t>ホクリク</t>
    </rPh>
    <rPh sb="2" eb="5">
      <t>シンカンセン</t>
    </rPh>
    <rPh sb="6" eb="8">
      <t>ウンチン</t>
    </rPh>
    <rPh sb="9" eb="12">
      <t>シテイセキ</t>
    </rPh>
    <rPh sb="12" eb="14">
      <t>リョウキン</t>
    </rPh>
    <rPh sb="14" eb="16">
      <t>ゴウケイ</t>
    </rPh>
    <rPh sb="16" eb="19">
      <t>ハヤミヒョウ</t>
    </rPh>
    <rPh sb="20" eb="23">
      <t>ツウジョウキ</t>
    </rPh>
    <rPh sb="24" eb="26">
      <t>バッスイ</t>
    </rPh>
    <phoneticPr fontId="7"/>
  </si>
  <si>
    <t>単位：円</t>
    <rPh sb="0" eb="2">
      <t>タンイ</t>
    </rPh>
    <rPh sb="3" eb="4">
      <t>エン</t>
    </rPh>
    <phoneticPr fontId="7"/>
  </si>
  <si>
    <t>降車駅コード</t>
    <rPh sb="0" eb="2">
      <t>コウシャ</t>
    </rPh>
    <rPh sb="2" eb="3">
      <t>エキ</t>
    </rPh>
    <phoneticPr fontId="7"/>
  </si>
  <si>
    <t>乗車駅コード</t>
    <rPh sb="0" eb="3">
      <t>ジョウシャエキ</t>
    </rPh>
    <phoneticPr fontId="7"/>
  </si>
  <si>
    <t>駅名</t>
    <rPh sb="0" eb="2">
      <t>エキメイ</t>
    </rPh>
    <phoneticPr fontId="7"/>
  </si>
  <si>
    <t>大宮</t>
    <rPh sb="0" eb="2">
      <t>オオミヤ</t>
    </rPh>
    <phoneticPr fontId="7"/>
  </si>
  <si>
    <t>高崎</t>
    <rPh sb="0" eb="2">
      <t>タカサキ</t>
    </rPh>
    <phoneticPr fontId="7"/>
  </si>
  <si>
    <t>軽井沢</t>
    <rPh sb="0" eb="3">
      <t>カルイザワ</t>
    </rPh>
    <phoneticPr fontId="7"/>
  </si>
  <si>
    <t>長野</t>
    <rPh sb="0" eb="2">
      <t>ナガノ</t>
    </rPh>
    <phoneticPr fontId="7"/>
  </si>
  <si>
    <t>富山</t>
    <rPh sb="0" eb="2">
      <t>トヤマ</t>
    </rPh>
    <phoneticPr fontId="7"/>
  </si>
  <si>
    <t>金沢</t>
    <rPh sb="0" eb="2">
      <t>カナザワ</t>
    </rPh>
    <phoneticPr fontId="5"/>
  </si>
  <si>
    <t>東京</t>
    <rPh sb="0" eb="2">
      <t>トウキョウ</t>
    </rPh>
    <phoneticPr fontId="7"/>
  </si>
  <si>
    <t>-</t>
  </si>
  <si>
    <t>￥料金計算シート￥</t>
    <rPh sb="1" eb="3">
      <t>リョウキン</t>
    </rPh>
    <rPh sb="3" eb="5">
      <t>ケイサン</t>
    </rPh>
    <phoneticPr fontId="7"/>
  </si>
  <si>
    <t>降車駅コード</t>
    <rPh sb="0" eb="3">
      <t>コウシャエキ</t>
    </rPh>
    <phoneticPr fontId="7"/>
  </si>
  <si>
    <t>料金</t>
    <rPh sb="0" eb="2">
      <t>リョウキン</t>
    </rPh>
    <phoneticPr fontId="7"/>
  </si>
  <si>
    <t>→</t>
  </si>
  <si>
    <t>実習42</t>
    <rPh sb="0" eb="2">
      <t>ジッシュウ</t>
    </rPh>
    <phoneticPr fontId="5"/>
  </si>
  <si>
    <t>学園祭出し物調査集約表</t>
    <rPh sb="0" eb="3">
      <t>ガクエンサイ</t>
    </rPh>
    <rPh sb="3" eb="4">
      <t>ダ</t>
    </rPh>
    <rPh sb="5" eb="6">
      <t>モノ</t>
    </rPh>
    <rPh sb="6" eb="8">
      <t>チョウサ</t>
    </rPh>
    <rPh sb="8" eb="10">
      <t>シュウヤク</t>
    </rPh>
    <rPh sb="10" eb="11">
      <t>ヒョウ</t>
    </rPh>
    <phoneticPr fontId="7"/>
  </si>
  <si>
    <t>実行委員会：秋元</t>
    <rPh sb="0" eb="2">
      <t>ジッコウ</t>
    </rPh>
    <rPh sb="2" eb="5">
      <t>イインカイ</t>
    </rPh>
    <rPh sb="6" eb="8">
      <t>アキモト</t>
    </rPh>
    <phoneticPr fontId="7"/>
  </si>
  <si>
    <t>年</t>
    <rPh sb="0" eb="1">
      <t>ネン</t>
    </rPh>
    <phoneticPr fontId="7"/>
  </si>
  <si>
    <t>組</t>
    <rPh sb="0" eb="1">
      <t>クミ</t>
    </rPh>
    <phoneticPr fontId="7"/>
  </si>
  <si>
    <t>コード</t>
  </si>
  <si>
    <t>出し物</t>
    <rPh sb="0" eb="1">
      <t>ダ</t>
    </rPh>
    <rPh sb="2" eb="3">
      <t>モノ</t>
    </rPh>
    <phoneticPr fontId="7"/>
  </si>
  <si>
    <t>会場</t>
    <rPh sb="0" eb="2">
      <t>カイジョウ</t>
    </rPh>
    <phoneticPr fontId="7"/>
  </si>
  <si>
    <t>顧問名</t>
    <rPh sb="0" eb="2">
      <t>コモン</t>
    </rPh>
    <rPh sb="2" eb="3">
      <t>メイ</t>
    </rPh>
    <phoneticPr fontId="7"/>
  </si>
  <si>
    <t>○出し物一覧</t>
    <rPh sb="1" eb="2">
      <t>ダ</t>
    </rPh>
    <rPh sb="3" eb="4">
      <t>モノ</t>
    </rPh>
    <rPh sb="4" eb="6">
      <t>イチラン</t>
    </rPh>
    <phoneticPr fontId="7"/>
  </si>
  <si>
    <t>○会場一覧</t>
    <rPh sb="1" eb="3">
      <t>カイジョウ</t>
    </rPh>
    <rPh sb="3" eb="5">
      <t>イチラン</t>
    </rPh>
    <phoneticPr fontId="7"/>
  </si>
  <si>
    <t>お芝居</t>
    <rPh sb="1" eb="3">
      <t>シバイ</t>
    </rPh>
    <phoneticPr fontId="7"/>
  </si>
  <si>
    <t>ゼミ室</t>
    <rPh sb="2" eb="3">
      <t>シツ</t>
    </rPh>
    <phoneticPr fontId="7"/>
  </si>
  <si>
    <t>講　堂</t>
    <rPh sb="0" eb="1">
      <t>コウ</t>
    </rPh>
    <rPh sb="2" eb="3">
      <t>ドウ</t>
    </rPh>
    <phoneticPr fontId="7"/>
  </si>
  <si>
    <t>ホール</t>
    <phoneticPr fontId="7"/>
  </si>
  <si>
    <t>研究発表</t>
    <rPh sb="0" eb="2">
      <t>ケンキュウ</t>
    </rPh>
    <rPh sb="2" eb="4">
      <t>ハッピョウ</t>
    </rPh>
    <phoneticPr fontId="7"/>
  </si>
  <si>
    <t>○顧問一覧</t>
    <rPh sb="1" eb="3">
      <t>コモン</t>
    </rPh>
    <rPh sb="3" eb="5">
      <t>イチラン</t>
    </rPh>
    <phoneticPr fontId="7"/>
  </si>
  <si>
    <t>歌とダンス</t>
    <rPh sb="0" eb="1">
      <t>ウタ</t>
    </rPh>
    <phoneticPr fontId="7"/>
  </si>
  <si>
    <t>年／組</t>
    <rPh sb="0" eb="1">
      <t>ネン</t>
    </rPh>
    <rPh sb="2" eb="3">
      <t>クミ</t>
    </rPh>
    <phoneticPr fontId="7"/>
  </si>
  <si>
    <t>１組</t>
    <rPh sb="1" eb="2">
      <t>クミ</t>
    </rPh>
    <phoneticPr fontId="7"/>
  </si>
  <si>
    <t>２組</t>
    <rPh sb="1" eb="2">
      <t>クミ</t>
    </rPh>
    <phoneticPr fontId="7"/>
  </si>
  <si>
    <t>３組</t>
    <rPh sb="1" eb="2">
      <t>クミ</t>
    </rPh>
    <phoneticPr fontId="7"/>
  </si>
  <si>
    <t>飲食店</t>
    <rPh sb="0" eb="3">
      <t>インショクテン</t>
    </rPh>
    <phoneticPr fontId="7"/>
  </si>
  <si>
    <t>１年</t>
    <rPh sb="1" eb="2">
      <t>ネン</t>
    </rPh>
    <phoneticPr fontId="7"/>
  </si>
  <si>
    <t>松井珠</t>
    <rPh sb="0" eb="2">
      <t>マツイ</t>
    </rPh>
    <rPh sb="2" eb="3">
      <t>タマ</t>
    </rPh>
    <phoneticPr fontId="7"/>
  </si>
  <si>
    <t>須田</t>
  </si>
  <si>
    <t>宮脇</t>
    <rPh sb="0" eb="2">
      <t>ミヤワキ</t>
    </rPh>
    <phoneticPr fontId="7"/>
  </si>
  <si>
    <t>体力測定</t>
    <rPh sb="0" eb="2">
      <t>タイリョク</t>
    </rPh>
    <rPh sb="2" eb="4">
      <t>ソクテイ</t>
    </rPh>
    <phoneticPr fontId="7"/>
  </si>
  <si>
    <t>２年</t>
    <rPh sb="1" eb="2">
      <t>ネン</t>
    </rPh>
    <phoneticPr fontId="7"/>
  </si>
  <si>
    <t>荻野</t>
  </si>
  <si>
    <t>岡田</t>
    <rPh sb="0" eb="2">
      <t>オカダ</t>
    </rPh>
    <phoneticPr fontId="5"/>
  </si>
  <si>
    <t>横山</t>
    <rPh sb="0" eb="2">
      <t>ヨコヤマ</t>
    </rPh>
    <phoneticPr fontId="7"/>
  </si>
  <si>
    <t>その他</t>
    <rPh sb="2" eb="3">
      <t>タ</t>
    </rPh>
    <phoneticPr fontId="7"/>
  </si>
  <si>
    <t>３年</t>
    <rPh sb="1" eb="2">
      <t>ネン</t>
    </rPh>
    <phoneticPr fontId="7"/>
  </si>
  <si>
    <t>武藤</t>
    <rPh sb="0" eb="2">
      <t>ムトウ</t>
    </rPh>
    <phoneticPr fontId="5"/>
  </si>
  <si>
    <t>大場</t>
    <rPh sb="0" eb="2">
      <t>オオバ</t>
    </rPh>
    <phoneticPr fontId="5"/>
  </si>
  <si>
    <t>矢吹</t>
    <rPh sb="0" eb="2">
      <t>ヤブキ</t>
    </rPh>
    <phoneticPr fontId="5"/>
  </si>
  <si>
    <t>実習43</t>
    <rPh sb="0" eb="2">
      <t>ジッシュウ</t>
    </rPh>
    <phoneticPr fontId="5"/>
  </si>
  <si>
    <t>氏名の分解と合成</t>
    <rPh sb="0" eb="2">
      <t>シメイ</t>
    </rPh>
    <rPh sb="3" eb="5">
      <t>ブンカイ</t>
    </rPh>
    <rPh sb="6" eb="8">
      <t>ゴウセイ</t>
    </rPh>
    <phoneticPr fontId="5"/>
  </si>
  <si>
    <t>氏名の分解</t>
    <rPh sb="0" eb="2">
      <t>シメイ</t>
    </rPh>
    <rPh sb="3" eb="5">
      <t>ブンカイ</t>
    </rPh>
    <phoneticPr fontId="5"/>
  </si>
  <si>
    <t>氏名の合成</t>
    <rPh sb="0" eb="2">
      <t>シメイ</t>
    </rPh>
    <rPh sb="3" eb="5">
      <t>ゴウセイ</t>
    </rPh>
    <phoneticPr fontId="5"/>
  </si>
  <si>
    <t>番号</t>
    <rPh sb="0" eb="2">
      <t>バンゴウ</t>
    </rPh>
    <phoneticPr fontId="5"/>
  </si>
  <si>
    <t>氏名</t>
    <rPh sb="0" eb="2">
      <t>シメイ</t>
    </rPh>
    <phoneticPr fontId="5"/>
  </si>
  <si>
    <t>文字数</t>
    <rPh sb="0" eb="3">
      <t>モジスウ</t>
    </rPh>
    <phoneticPr fontId="5"/>
  </si>
  <si>
    <t>空白位置</t>
    <rPh sb="0" eb="2">
      <t>クウハク</t>
    </rPh>
    <rPh sb="2" eb="4">
      <t>イチ</t>
    </rPh>
    <phoneticPr fontId="5"/>
  </si>
  <si>
    <t>氏</t>
    <rPh sb="0" eb="1">
      <t>シ</t>
    </rPh>
    <phoneticPr fontId="5"/>
  </si>
  <si>
    <t>名</t>
    <rPh sb="0" eb="1">
      <t>メイ</t>
    </rPh>
    <phoneticPr fontId="5"/>
  </si>
  <si>
    <t>大山　幸一</t>
    <rPh sb="0" eb="2">
      <t>オオヤマ</t>
    </rPh>
    <rPh sb="3" eb="5">
      <t>コウイチ</t>
    </rPh>
    <phoneticPr fontId="5"/>
  </si>
  <si>
    <t>波多野　誠一郎</t>
    <rPh sb="0" eb="3">
      <t>ハタノ</t>
    </rPh>
    <rPh sb="4" eb="7">
      <t>セイイチロウ</t>
    </rPh>
    <phoneticPr fontId="5"/>
  </si>
  <si>
    <t>乾　肇</t>
    <rPh sb="0" eb="1">
      <t>イヌイ</t>
    </rPh>
    <rPh sb="2" eb="3">
      <t>ハジメ</t>
    </rPh>
    <phoneticPr fontId="5"/>
  </si>
  <si>
    <t>横山　美由紀</t>
    <rPh sb="0" eb="2">
      <t>ヨコヤマ</t>
    </rPh>
    <rPh sb="3" eb="6">
      <t>ミユキ</t>
    </rPh>
    <phoneticPr fontId="5"/>
  </si>
  <si>
    <t>小田切　結</t>
    <rPh sb="0" eb="3">
      <t>オダギリ</t>
    </rPh>
    <rPh sb="4" eb="5">
      <t>ユイ</t>
    </rPh>
    <phoneticPr fontId="5"/>
  </si>
  <si>
    <t>田野倉　浩二</t>
    <rPh sb="0" eb="3">
      <t>タノクラ</t>
    </rPh>
    <rPh sb="4" eb="6">
      <t>コウジ</t>
    </rPh>
    <phoneticPr fontId="5"/>
  </si>
  <si>
    <t>東　佐智子</t>
    <rPh sb="0" eb="1">
      <t>ヒガシ</t>
    </rPh>
    <rPh sb="2" eb="5">
      <t>サチコ</t>
    </rPh>
    <phoneticPr fontId="5"/>
  </si>
  <si>
    <t>実習44</t>
    <rPh sb="0" eb="2">
      <t>ジッシュウ</t>
    </rPh>
    <phoneticPr fontId="5"/>
  </si>
  <si>
    <t>当選データ</t>
    <phoneticPr fontId="5"/>
  </si>
  <si>
    <t>レシート番号</t>
    <rPh sb="4" eb="6">
      <t>バンゴウ</t>
    </rPh>
    <phoneticPr fontId="5"/>
  </si>
  <si>
    <t>数値</t>
    <rPh sb="0" eb="2">
      <t>スウチ</t>
    </rPh>
    <phoneticPr fontId="5"/>
  </si>
  <si>
    <t>5で割った余り</t>
    <rPh sb="2" eb="3">
      <t>ワ</t>
    </rPh>
    <rPh sb="5" eb="6">
      <t>アマ</t>
    </rPh>
    <phoneticPr fontId="5"/>
  </si>
  <si>
    <t>当たり</t>
    <rPh sb="0" eb="1">
      <t>ア</t>
    </rPh>
    <phoneticPr fontId="5"/>
  </si>
  <si>
    <t>JS1006</t>
    <phoneticPr fontId="5"/>
  </si>
  <si>
    <t>JS1021</t>
    <phoneticPr fontId="5"/>
  </si>
  <si>
    <t>JS2010</t>
    <phoneticPr fontId="5"/>
  </si>
  <si>
    <t>JS1009</t>
  </si>
  <si>
    <t>JS1015</t>
    <phoneticPr fontId="5"/>
  </si>
  <si>
    <t>優勝者のスコア</t>
    <rPh sb="0" eb="3">
      <t>ユウショウシャ</t>
    </rPh>
    <phoneticPr fontId="7"/>
  </si>
  <si>
    <t>（下から</t>
    <rPh sb="1" eb="2">
      <t>シタ</t>
    </rPh>
    <phoneticPr fontId="7"/>
  </si>
  <si>
    <t>番目）</t>
    <rPh sb="0" eb="2">
      <t>バンメ</t>
    </rPh>
    <phoneticPr fontId="7"/>
  </si>
  <si>
    <t>ﾌﾞｰﾋﾞｰ賞のスコア</t>
    <rPh sb="6" eb="7">
      <t>ショウ</t>
    </rPh>
    <phoneticPr fontId="7"/>
  </si>
  <si>
    <t>（上から</t>
    <rPh sb="1" eb="2">
      <t>ウエ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</si>
</sst>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8"/>
      <color theme="3"/>
      <name val="Yu Gothic Light"/>
      <family val="2"/>
      <charset val="128"/>
      <scheme val="major"/>
    </font>
    <font>
      <sz val="11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sz val="11"/>
      <color theme="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>
      <alignment vertical="center"/>
    </xf>
    <xf numFmtId="0" fontId="3" fillId="2" borderId="1" xfId="1" applyFon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>
      <alignment vertical="center"/>
    </xf>
    <xf numFmtId="38" fontId="3" fillId="0" borderId="1" xfId="2" applyFont="1" applyBorder="1">
      <alignment vertical="center"/>
    </xf>
    <xf numFmtId="0" fontId="3" fillId="2" borderId="1" xfId="1" applyNumberFormat="1" applyFont="1" applyFill="1" applyBorder="1">
      <alignment vertical="center"/>
    </xf>
    <xf numFmtId="0" fontId="3" fillId="2" borderId="1" xfId="2" applyNumberFormat="1" applyFont="1" applyFill="1" applyBorder="1">
      <alignment vertical="center"/>
    </xf>
    <xf numFmtId="0" fontId="3" fillId="2" borderId="1" xfId="3" applyNumberFormat="1" applyFont="1" applyFill="1" applyBorder="1">
      <alignment vertical="center"/>
    </xf>
    <xf numFmtId="0" fontId="3" fillId="0" borderId="0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3" fillId="4" borderId="2" xfId="1" applyFont="1" applyFill="1" applyBorder="1">
      <alignment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9" fillId="0" borderId="1" xfId="2" applyFont="1" applyFill="1" applyBorder="1">
      <alignment vertical="center"/>
    </xf>
    <xf numFmtId="6" fontId="9" fillId="0" borderId="1" xfId="3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1" xfId="1" applyFont="1" applyFill="1" applyBorder="1">
      <alignment vertical="center"/>
    </xf>
    <xf numFmtId="0" fontId="3" fillId="0" borderId="18" xfId="1" applyNumberFormat="1" applyFont="1" applyBorder="1">
      <alignment vertical="center"/>
    </xf>
    <xf numFmtId="0" fontId="3" fillId="0" borderId="0" xfId="4" applyFont="1">
      <alignment vertical="center"/>
    </xf>
    <xf numFmtId="0" fontId="3" fillId="0" borderId="19" xfId="4" applyFont="1" applyBorder="1">
      <alignment vertical="center"/>
    </xf>
    <xf numFmtId="0" fontId="3" fillId="0" borderId="1" xfId="4" applyFont="1" applyBorder="1">
      <alignment vertical="center"/>
    </xf>
    <xf numFmtId="38" fontId="3" fillId="0" borderId="1" xfId="5" applyFont="1" applyBorder="1">
      <alignment vertical="center"/>
    </xf>
    <xf numFmtId="38" fontId="3" fillId="0" borderId="1" xfId="5" applyFont="1" applyBorder="1" applyAlignment="1">
      <alignment horizontal="fill" vertical="center"/>
    </xf>
    <xf numFmtId="0" fontId="3" fillId="0" borderId="8" xfId="4" applyFont="1" applyBorder="1">
      <alignment vertical="center"/>
    </xf>
    <xf numFmtId="0" fontId="3" fillId="0" borderId="20" xfId="4" applyFont="1" applyBorder="1">
      <alignment vertical="center"/>
    </xf>
    <xf numFmtId="0" fontId="3" fillId="0" borderId="6" xfId="4" applyFont="1" applyBorder="1" applyAlignment="1">
      <alignment horizontal="fill" vertical="center"/>
    </xf>
    <xf numFmtId="0" fontId="3" fillId="4" borderId="2" xfId="4" applyFont="1" applyFill="1" applyBorder="1">
      <alignment vertical="center"/>
    </xf>
    <xf numFmtId="0" fontId="3" fillId="2" borderId="9" xfId="4" applyFont="1" applyFill="1" applyBorder="1">
      <alignment vertical="center"/>
    </xf>
    <xf numFmtId="6" fontId="3" fillId="2" borderId="1" xfId="6" applyFont="1" applyFill="1" applyBorder="1">
      <alignment vertical="center"/>
    </xf>
    <xf numFmtId="0" fontId="3" fillId="0" borderId="0" xfId="4" applyFont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Fill="1" applyBorder="1">
      <alignment vertical="center"/>
    </xf>
    <xf numFmtId="0" fontId="3" fillId="2" borderId="1" xfId="4" applyFont="1" applyFill="1" applyBorder="1">
      <alignment vertical="center"/>
    </xf>
    <xf numFmtId="0" fontId="1" fillId="0" borderId="0" xfId="4">
      <alignment vertical="center"/>
    </xf>
    <xf numFmtId="0" fontId="1" fillId="0" borderId="1" xfId="4" applyBorder="1" applyAlignment="1">
      <alignment horizontal="center" vertical="center"/>
    </xf>
    <xf numFmtId="0" fontId="1" fillId="0" borderId="1" xfId="4" applyBorder="1">
      <alignment vertical="center"/>
    </xf>
    <xf numFmtId="0" fontId="1" fillId="2" borderId="1" xfId="4" applyFill="1" applyBorder="1">
      <alignment vertical="center"/>
    </xf>
    <xf numFmtId="0" fontId="1" fillId="2" borderId="1" xfId="4" applyFont="1" applyFill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6" fontId="3" fillId="0" borderId="1" xfId="7" applyFon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8" xfId="4" applyFont="1" applyBorder="1">
      <alignment vertical="center"/>
    </xf>
  </cellXfs>
  <cellStyles count="8">
    <cellStyle name="桁区切り 2" xfId="2" xr:uid="{8EFD4ABD-C87F-45B3-8073-D7488C06781B}"/>
    <cellStyle name="桁区切り 3" xfId="5" xr:uid="{409DBE79-9CAB-463E-BF3A-3C455C8C5F86}"/>
    <cellStyle name="通貨" xfId="7" builtinId="7"/>
    <cellStyle name="通貨 2" xfId="3" xr:uid="{EBAFB7DE-D939-4653-AEB5-4813D2F55274}"/>
    <cellStyle name="通貨 3" xfId="6" xr:uid="{C9D57B66-E4A5-4808-B338-98CD70466E06}"/>
    <cellStyle name="標準" xfId="0" builtinId="0"/>
    <cellStyle name="標準 2" xfId="1" xr:uid="{C84562D9-334B-4E71-94CE-AD3BA4176692}"/>
    <cellStyle name="標準 3" xfId="4" xr:uid="{351C492D-677C-4C6B-AF79-60D4A62CCE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104775</xdr:rowOff>
    </xdr:from>
    <xdr:to>
      <xdr:col>4</xdr:col>
      <xdr:colOff>600075</xdr:colOff>
      <xdr:row>20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CDD61C-4ED3-48D8-BEEF-B1B4EF207A39}"/>
            </a:ext>
          </a:extLst>
        </xdr:cNvPr>
        <xdr:cNvSpPr txBox="1"/>
      </xdr:nvSpPr>
      <xdr:spPr>
        <a:xfrm>
          <a:off x="66675" y="3438525"/>
          <a:ext cx="3819525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ゴルフに関するデータを入力し、スコアと順位を求めなさい。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・スコアは、「打数</a:t>
          </a:r>
          <a:r>
            <a:rPr kumimoji="1" lang="en-US" altLang="ja-JP" sz="1100"/>
            <a:t>-288</a:t>
          </a:r>
          <a:r>
            <a:rPr kumimoji="1" lang="ja-JP" altLang="en-US" sz="1100"/>
            <a:t>」で求め、順位はスコアの昇順</a:t>
          </a:r>
          <a:r>
            <a:rPr kumimoji="1" lang="en-US" altLang="ja-JP" sz="1100"/>
            <a:t>(</a:t>
          </a:r>
          <a:r>
            <a:rPr kumimoji="1" lang="ja-JP" altLang="en-US" sz="1100"/>
            <a:t>小さい順</a:t>
          </a:r>
          <a:r>
            <a:rPr kumimoji="1" lang="en-US" altLang="ja-JP" sz="1100"/>
            <a:t>)</a:t>
          </a:r>
          <a:r>
            <a:rPr kumimoji="1" lang="ja-JP" altLang="en-US" sz="1100"/>
            <a:t>に関数を使って求める。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9</xdr:row>
      <xdr:rowOff>200025</xdr:rowOff>
    </xdr:from>
    <xdr:to>
      <xdr:col>8</xdr:col>
      <xdr:colOff>381000</xdr:colOff>
      <xdr:row>18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54F96B-F853-4A7F-A394-D0DF43310990}"/>
            </a:ext>
          </a:extLst>
        </xdr:cNvPr>
        <xdr:cNvSpPr txBox="1"/>
      </xdr:nvSpPr>
      <xdr:spPr>
        <a:xfrm>
          <a:off x="3162300" y="2343150"/>
          <a:ext cx="3705225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宅配ピザ店の商品売り上げに関するデータを入力し、商品コードから価格一覧を検索して、商品名と啖呵を探し出し、売上金額を計算するワークシートを作成しなさい。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・セル（</a:t>
          </a:r>
          <a:r>
            <a:rPr kumimoji="1" lang="en-US" altLang="ja-JP" sz="1100"/>
            <a:t>B4</a:t>
          </a:r>
          <a:r>
            <a:rPr kumimoji="1" lang="ja-JP" altLang="en-US" sz="1100"/>
            <a:t>）と（</a:t>
          </a:r>
          <a:r>
            <a:rPr kumimoji="1" lang="en-US" altLang="ja-JP" sz="1100"/>
            <a:t>D4</a:t>
          </a:r>
          <a:r>
            <a:rPr kumimoji="1" lang="ja-JP" altLang="en-US" sz="1100"/>
            <a:t>）に</a:t>
          </a:r>
          <a:r>
            <a:rPr kumimoji="1" lang="en-US" altLang="ja-JP" sz="1100"/>
            <a:t>VLOOKUP</a:t>
          </a:r>
          <a:r>
            <a:rPr kumimoji="1" lang="ja-JP" altLang="en-US" sz="1100"/>
            <a:t>関数を使って、価格一覧から商品名と単価を探し出す。それぞれ関数を複写するので、</a:t>
          </a:r>
          <a:r>
            <a:rPr kumimoji="1" lang="en-US" altLang="ja-JP" sz="1100"/>
            <a:t>【</a:t>
          </a:r>
          <a:r>
            <a:rPr kumimoji="1" lang="ja-JP" altLang="en-US" sz="1100"/>
            <a:t>範囲</a:t>
          </a:r>
          <a:r>
            <a:rPr kumimoji="1" lang="en-US" altLang="ja-JP" sz="1100"/>
            <a:t>】</a:t>
          </a:r>
          <a:r>
            <a:rPr kumimoji="1" lang="ja-JP" altLang="en-US" sz="1100"/>
            <a:t>は絶対参照とする。</a:t>
          </a:r>
          <a:endParaRPr kumimoji="1" lang="en-US" altLang="ja-JP" sz="1100"/>
        </a:p>
        <a:p>
          <a:r>
            <a:rPr kumimoji="1" lang="ja-JP" altLang="en-US" sz="1100"/>
            <a:t>・売上金が気宇は「販売数量</a:t>
          </a:r>
          <a:r>
            <a:rPr kumimoji="1" lang="en-US" altLang="ja-JP" sz="1100"/>
            <a:t>×</a:t>
          </a:r>
          <a:r>
            <a:rPr kumimoji="1" lang="ja-JP" altLang="en-US" sz="1100"/>
            <a:t>単価」で求める。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114300</xdr:rowOff>
    </xdr:from>
    <xdr:to>
      <xdr:col>4</xdr:col>
      <xdr:colOff>628650</xdr:colOff>
      <xdr:row>23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B03A03-B0AD-4EC9-8716-3289B0D74819}"/>
            </a:ext>
          </a:extLst>
        </xdr:cNvPr>
        <xdr:cNvSpPr txBox="1"/>
      </xdr:nvSpPr>
      <xdr:spPr>
        <a:xfrm>
          <a:off x="47625" y="3228975"/>
          <a:ext cx="36290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一般常識テストの評価通知に関するデータを入力し、Ａ４セルに得点を入力すると、「ランク」と「一言」を評価表から探し出して表示するワークシートを作成しなさい。ただし正誤判定はＡ４セルに「</a:t>
          </a:r>
          <a:r>
            <a:rPr kumimoji="1" lang="en-US" altLang="ja-JP" sz="1100"/>
            <a:t>80</a:t>
          </a:r>
          <a:r>
            <a:rPr kumimoji="1" lang="ja-JP" altLang="en-US" sz="1100"/>
            <a:t>」点を入力したときに正しく判定される。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・セル（Ｂ</a:t>
          </a:r>
          <a:r>
            <a:rPr kumimoji="1" lang="en-US" altLang="ja-JP" sz="1100"/>
            <a:t>4</a:t>
          </a:r>
          <a:r>
            <a:rPr kumimoji="1" lang="ja-JP" altLang="en-US" sz="1100"/>
            <a:t>）と（Ｃ</a:t>
          </a:r>
          <a:r>
            <a:rPr kumimoji="1" lang="en-US" altLang="ja-JP" sz="1100"/>
            <a:t>4</a:t>
          </a:r>
          <a:r>
            <a:rPr kumimoji="1" lang="ja-JP" altLang="en-US" sz="1100"/>
            <a:t>）に</a:t>
          </a:r>
          <a:r>
            <a:rPr kumimoji="1" lang="en-US" altLang="ja-JP" sz="1100"/>
            <a:t>VLOOKUP</a:t>
          </a:r>
          <a:r>
            <a:rPr kumimoji="1" lang="ja-JP" altLang="en-US" sz="1100"/>
            <a:t>関数を使って、評価表からランクと一言を探し出す。ただし、近似一致を用いて検索すること。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161925</xdr:rowOff>
    </xdr:from>
    <xdr:to>
      <xdr:col>7</xdr:col>
      <xdr:colOff>219075</xdr:colOff>
      <xdr:row>29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B1D07F-EBE6-4218-B63B-600C864E7BA2}"/>
            </a:ext>
          </a:extLst>
        </xdr:cNvPr>
        <xdr:cNvSpPr txBox="1"/>
      </xdr:nvSpPr>
      <xdr:spPr>
        <a:xfrm>
          <a:off x="114300" y="4229100"/>
          <a:ext cx="3638550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次のような成績と判定に関するデータを入力し、セル（</a:t>
          </a:r>
          <a:r>
            <a:rPr kumimoji="1" lang="en-US" altLang="ja-JP" sz="1100"/>
            <a:t>A13</a:t>
          </a:r>
          <a:r>
            <a:rPr kumimoji="1" lang="ja-JP" altLang="en-US" sz="1100"/>
            <a:t>）に番号を入力すると自動的に成績表を表示するワークシートを作成しなさい。</a:t>
          </a:r>
          <a:endParaRPr kumimoji="1" lang="en-US" altLang="ja-JP" sz="1100"/>
        </a:p>
        <a:p>
          <a:r>
            <a:rPr kumimoji="1" lang="ja-JP" altLang="en-US" sz="1100"/>
            <a:t>ただし、</a:t>
          </a:r>
          <a:r>
            <a:rPr kumimoji="1" lang="en-US" altLang="ja-JP" sz="1100"/>
            <a:t>A13</a:t>
          </a:r>
          <a:r>
            <a:rPr kumimoji="1" lang="ja-JP" altLang="en-US" sz="1100"/>
            <a:t>には「</a:t>
          </a:r>
          <a:r>
            <a:rPr kumimoji="1" lang="en-US" altLang="ja-JP" sz="1100"/>
            <a:t>1103</a:t>
          </a:r>
          <a:r>
            <a:rPr kumimoji="1" lang="ja-JP" altLang="en-US" sz="1100"/>
            <a:t>」を入力したときに正誤判定は正しく判定される。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・セル（</a:t>
          </a:r>
          <a:r>
            <a:rPr kumimoji="1" lang="en-US" altLang="ja-JP" sz="1100"/>
            <a:t>B15</a:t>
          </a:r>
          <a:r>
            <a:rPr kumimoji="1" lang="ja-JP" altLang="en-US" sz="1100"/>
            <a:t>）（</a:t>
          </a:r>
          <a:r>
            <a:rPr kumimoji="1" lang="en-US" altLang="ja-JP" sz="1100"/>
            <a:t>E15</a:t>
          </a:r>
          <a:r>
            <a:rPr kumimoji="1" lang="ja-JP" altLang="en-US" sz="1100"/>
            <a:t>）</a:t>
          </a:r>
          <a:r>
            <a:rPr kumimoji="1" lang="en-US" altLang="ja-JP" sz="1100"/>
            <a:t>(A17:C17)</a:t>
          </a:r>
          <a:r>
            <a:rPr kumimoji="1" lang="ja-JP" altLang="en-US" sz="1100"/>
            <a:t>に</a:t>
          </a:r>
          <a:r>
            <a:rPr kumimoji="1" lang="en-US" altLang="ja-JP" sz="1100"/>
            <a:t>VLOOKUP</a:t>
          </a:r>
          <a:r>
            <a:rPr kumimoji="1" lang="ja-JP" altLang="en-US" sz="1100"/>
            <a:t>関数を使って、番号・氏名・</a:t>
          </a:r>
          <a:r>
            <a:rPr kumimoji="1" lang="en-US" altLang="ja-JP" sz="1100"/>
            <a:t>3</a:t>
          </a:r>
          <a:r>
            <a:rPr kumimoji="1" lang="ja-JP" altLang="en-US" sz="1100"/>
            <a:t>科目の点数を表示する。</a:t>
          </a:r>
          <a:endParaRPr kumimoji="1" lang="en-US" altLang="ja-JP" sz="1100"/>
        </a:p>
        <a:p>
          <a:r>
            <a:rPr kumimoji="1" lang="ja-JP" altLang="en-US" sz="1100"/>
            <a:t>・セル</a:t>
          </a:r>
          <a:r>
            <a:rPr kumimoji="1" lang="en-US" altLang="ja-JP" sz="1100"/>
            <a:t>(D17)</a:t>
          </a:r>
          <a:r>
            <a:rPr kumimoji="1" lang="ja-JP" altLang="en-US" sz="1100"/>
            <a:t>に</a:t>
          </a:r>
          <a:r>
            <a:rPr kumimoji="1" lang="en-US" altLang="ja-JP" sz="1100"/>
            <a:t>SUM</a:t>
          </a:r>
          <a:r>
            <a:rPr kumimoji="1" lang="ja-JP" altLang="en-US" sz="1100"/>
            <a:t>関数を使って、</a:t>
          </a:r>
          <a:r>
            <a:rPr kumimoji="1" lang="en-US" altLang="ja-JP" sz="1100"/>
            <a:t>3</a:t>
          </a:r>
          <a:r>
            <a:rPr kumimoji="1" lang="ja-JP" altLang="en-US" sz="1100"/>
            <a:t>科目の合計を求める。</a:t>
          </a:r>
          <a:endParaRPr kumimoji="1" lang="en-US" altLang="ja-JP" sz="1100"/>
        </a:p>
        <a:p>
          <a:r>
            <a:rPr kumimoji="1" lang="ja-JP" altLang="en-US" sz="1100"/>
            <a:t>・セル</a:t>
          </a:r>
          <a:r>
            <a:rPr kumimoji="1" lang="en-US" altLang="ja-JP" sz="1100"/>
            <a:t>(E17)</a:t>
          </a:r>
          <a:r>
            <a:rPr kumimoji="1" lang="ja-JP" altLang="en-US" sz="1100"/>
            <a:t>に</a:t>
          </a:r>
          <a:r>
            <a:rPr kumimoji="1" lang="en-US" altLang="ja-JP" sz="1100"/>
            <a:t>HLOOKUP</a:t>
          </a:r>
          <a:r>
            <a:rPr kumimoji="1" lang="ja-JP" altLang="en-US" sz="1100"/>
            <a:t>関数を使って、合計の値に対応する判定を表示する。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180975</xdr:rowOff>
    </xdr:from>
    <xdr:to>
      <xdr:col>7</xdr:col>
      <xdr:colOff>666750</xdr:colOff>
      <xdr:row>23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2E4327-44B4-4CC9-970B-536E32585388}"/>
            </a:ext>
          </a:extLst>
        </xdr:cNvPr>
        <xdr:cNvSpPr txBox="1"/>
      </xdr:nvSpPr>
      <xdr:spPr>
        <a:xfrm>
          <a:off x="123825" y="3781425"/>
          <a:ext cx="5781675" cy="195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ゴルフに関するデータを入力し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0FFE-60E2-43D6-9B22-A86E6D7CAC6C}">
  <dimension ref="A1:P14"/>
  <sheetViews>
    <sheetView tabSelected="1" workbookViewId="0">
      <selection activeCell="K4" sqref="K4"/>
    </sheetView>
  </sheetViews>
  <sheetFormatPr defaultColWidth="9" defaultRowHeight="18.75"/>
  <cols>
    <col min="1" max="1" width="5.5" style="1" customWidth="1"/>
    <col min="2" max="2" width="21.375" style="1" customWidth="1"/>
    <col min="3" max="5" width="8.125" style="1" customWidth="1"/>
    <col min="6" max="6" width="1.625" style="1" customWidth="1"/>
    <col min="7" max="12" width="9" style="1"/>
    <col min="13" max="13" width="2.5" style="1" customWidth="1"/>
    <col min="14" max="16384" width="9" style="1"/>
  </cols>
  <sheetData>
    <row r="1" spans="1:16">
      <c r="A1" s="1" t="s">
        <v>0</v>
      </c>
    </row>
    <row r="2" spans="1:16">
      <c r="A2" s="2" t="s">
        <v>1</v>
      </c>
    </row>
    <row r="3" spans="1:16">
      <c r="E3" s="3" t="s">
        <v>2</v>
      </c>
      <c r="K3" s="1" t="s">
        <v>72</v>
      </c>
    </row>
    <row r="4" spans="1:1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K4" s="4" t="s">
        <v>6</v>
      </c>
      <c r="L4" s="4" t="s">
        <v>7</v>
      </c>
    </row>
    <row r="5" spans="1:16">
      <c r="A5" s="5">
        <v>1</v>
      </c>
      <c r="B5" s="5" t="s">
        <v>8</v>
      </c>
      <c r="C5" s="5">
        <v>285</v>
      </c>
      <c r="D5" s="6"/>
      <c r="E5" s="6"/>
      <c r="G5" s="72" t="s">
        <v>156</v>
      </c>
      <c r="H5" s="72"/>
      <c r="I5" s="6"/>
      <c r="K5" s="41" t="str">
        <f>IF(D5="","",IF(D5=Sheet1!D5,"OK","NG"))</f>
        <v/>
      </c>
      <c r="L5" s="41" t="str">
        <f>IF(E5="","",IF(E5=Sheet1!E5,"OK","NG"))</f>
        <v/>
      </c>
      <c r="N5" s="72" t="s">
        <v>156</v>
      </c>
      <c r="O5" s="72"/>
      <c r="P5" s="41" t="str">
        <f>IF(I5="","",IF(I5=Sheet1!I5,"OK","NG"))</f>
        <v/>
      </c>
    </row>
    <row r="6" spans="1:16">
      <c r="A6" s="5">
        <v>2</v>
      </c>
      <c r="B6" s="5" t="s">
        <v>9</v>
      </c>
      <c r="C6" s="5">
        <v>288</v>
      </c>
      <c r="D6" s="6"/>
      <c r="E6" s="6"/>
      <c r="G6" s="72" t="s">
        <v>157</v>
      </c>
      <c r="H6" s="74">
        <v>1</v>
      </c>
      <c r="I6" s="72" t="s">
        <v>158</v>
      </c>
      <c r="K6" s="41" t="str">
        <f>IF(D6="","",IF(D6=Sheet1!D6,"OK","NG"))</f>
        <v/>
      </c>
      <c r="L6" s="41" t="str">
        <f>IF(E6="","",IF(E6=Sheet1!E6,"OK","NG"))</f>
        <v/>
      </c>
      <c r="N6" s="72" t="s">
        <v>157</v>
      </c>
      <c r="O6" s="74">
        <v>1</v>
      </c>
      <c r="P6" s="72" t="s">
        <v>158</v>
      </c>
    </row>
    <row r="7" spans="1:16">
      <c r="A7" s="5">
        <v>3</v>
      </c>
      <c r="B7" s="5" t="s">
        <v>10</v>
      </c>
      <c r="C7" s="5">
        <v>276</v>
      </c>
      <c r="D7" s="6"/>
      <c r="E7" s="6"/>
      <c r="G7" s="72"/>
      <c r="H7" s="72"/>
      <c r="I7" s="72"/>
      <c r="K7" s="41" t="str">
        <f>IF(D7="","",IF(D7=Sheet1!D7,"OK","NG"))</f>
        <v/>
      </c>
      <c r="L7" s="41" t="str">
        <f>IF(E7="","",IF(E7=Sheet1!E7,"OK","NG"))</f>
        <v/>
      </c>
      <c r="N7" s="72"/>
      <c r="O7" s="72"/>
      <c r="P7" s="72"/>
    </row>
    <row r="8" spans="1:16">
      <c r="A8" s="5">
        <v>4</v>
      </c>
      <c r="B8" s="5" t="s">
        <v>11</v>
      </c>
      <c r="C8" s="5">
        <v>290</v>
      </c>
      <c r="D8" s="6"/>
      <c r="E8" s="6"/>
      <c r="G8" s="72" t="s">
        <v>159</v>
      </c>
      <c r="H8" s="72"/>
      <c r="I8" s="6"/>
      <c r="K8" s="41" t="str">
        <f>IF(D8="","",IF(D8=Sheet1!D8,"OK","NG"))</f>
        <v/>
      </c>
      <c r="L8" s="41" t="str">
        <f>IF(E8="","",IF(E8=Sheet1!E8,"OK","NG"))</f>
        <v/>
      </c>
      <c r="N8" s="72" t="s">
        <v>159</v>
      </c>
      <c r="O8" s="72"/>
      <c r="P8" s="41" t="str">
        <f>IF(I8="","",IF(I8=Sheet1!I8,"OK","NG"))</f>
        <v/>
      </c>
    </row>
    <row r="9" spans="1:16">
      <c r="A9" s="5">
        <v>5</v>
      </c>
      <c r="B9" s="5" t="s">
        <v>12</v>
      </c>
      <c r="C9" s="5">
        <v>286</v>
      </c>
      <c r="D9" s="6"/>
      <c r="E9" s="6"/>
      <c r="G9" s="72" t="s">
        <v>160</v>
      </c>
      <c r="H9" s="74">
        <v>2</v>
      </c>
      <c r="I9" s="72" t="s">
        <v>158</v>
      </c>
      <c r="K9" s="41" t="str">
        <f>IF(D9="","",IF(D9=Sheet1!D9,"OK","NG"))</f>
        <v/>
      </c>
      <c r="L9" s="41" t="str">
        <f>IF(E9="","",IF(E9=Sheet1!E9,"OK","NG"))</f>
        <v/>
      </c>
      <c r="N9" s="72" t="s">
        <v>160</v>
      </c>
      <c r="O9" s="74">
        <v>2</v>
      </c>
      <c r="P9" s="72" t="s">
        <v>158</v>
      </c>
    </row>
    <row r="10" spans="1:16">
      <c r="A10" s="5">
        <v>6</v>
      </c>
      <c r="B10" s="5" t="s">
        <v>13</v>
      </c>
      <c r="C10" s="5">
        <v>295</v>
      </c>
      <c r="D10" s="6"/>
      <c r="E10" s="6"/>
      <c r="K10" s="41" t="str">
        <f>IF(D10="","",IF(D10=Sheet1!D10,"OK","NG"))</f>
        <v/>
      </c>
      <c r="L10" s="41" t="str">
        <f>IF(E10="","",IF(E10=Sheet1!E10,"OK","NG"))</f>
        <v/>
      </c>
    </row>
    <row r="11" spans="1:16">
      <c r="A11" s="5">
        <v>7</v>
      </c>
      <c r="B11" s="5" t="s">
        <v>14</v>
      </c>
      <c r="C11" s="5">
        <v>286</v>
      </c>
      <c r="D11" s="6"/>
      <c r="E11" s="6"/>
      <c r="K11" s="41" t="str">
        <f>IF(D11="","",IF(D11=Sheet1!D11,"OK","NG"))</f>
        <v/>
      </c>
      <c r="L11" s="41" t="str">
        <f>IF(E11="","",IF(E11=Sheet1!E11,"OK","NG"))</f>
        <v/>
      </c>
    </row>
    <row r="12" spans="1:16">
      <c r="A12" s="5">
        <v>8</v>
      </c>
      <c r="B12" s="5" t="s">
        <v>15</v>
      </c>
      <c r="C12" s="5">
        <v>278</v>
      </c>
      <c r="D12" s="6"/>
      <c r="E12" s="6"/>
      <c r="K12" s="41" t="str">
        <f>IF(D12="","",IF(D12=Sheet1!D12,"OK","NG"))</f>
        <v/>
      </c>
      <c r="L12" s="41" t="str">
        <f>IF(E12="","",IF(E12=Sheet1!E12,"OK","NG"))</f>
        <v/>
      </c>
    </row>
    <row r="13" spans="1:16">
      <c r="A13" s="5">
        <v>9</v>
      </c>
      <c r="B13" s="5" t="s">
        <v>16</v>
      </c>
      <c r="C13" s="5">
        <v>279</v>
      </c>
      <c r="D13" s="6"/>
      <c r="E13" s="6"/>
      <c r="K13" s="41" t="str">
        <f>IF(D13="","",IF(D13=Sheet1!D13,"OK","NG"))</f>
        <v/>
      </c>
      <c r="L13" s="41" t="str">
        <f>IF(E13="","",IF(E13=Sheet1!E13,"OK","NG"))</f>
        <v/>
      </c>
    </row>
    <row r="14" spans="1:16">
      <c r="A14" s="5">
        <v>10</v>
      </c>
      <c r="B14" s="5" t="s">
        <v>17</v>
      </c>
      <c r="C14" s="5">
        <v>283</v>
      </c>
      <c r="D14" s="6"/>
      <c r="E14" s="6"/>
      <c r="K14" s="41" t="str">
        <f>IF(D14="","",IF(D14=Sheet1!D14,"OK","NG"))</f>
        <v/>
      </c>
      <c r="L14" s="41" t="str">
        <f>IF(E14="","",IF(E14=Sheet1!E14,"OK","NG"))</f>
        <v/>
      </c>
    </row>
  </sheetData>
  <phoneticPr fontId="4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259F-04B6-4919-8D2F-FD3D3A75CDA0}">
  <dimension ref="A1:J17"/>
  <sheetViews>
    <sheetView workbookViewId="0">
      <selection activeCell="G4" sqref="G4"/>
    </sheetView>
  </sheetViews>
  <sheetFormatPr defaultColWidth="9" defaultRowHeight="18.75"/>
  <cols>
    <col min="1" max="1" width="11" style="1" customWidth="1"/>
    <col min="2" max="2" width="20.125" style="1" customWidth="1"/>
    <col min="3" max="16384" width="9" style="1"/>
  </cols>
  <sheetData>
    <row r="1" spans="1:10">
      <c r="A1" s="1" t="s">
        <v>18</v>
      </c>
    </row>
    <row r="2" spans="1:10">
      <c r="B2" s="1" t="s">
        <v>19</v>
      </c>
      <c r="E2" s="3" t="s">
        <v>20</v>
      </c>
      <c r="G2" s="1" t="s">
        <v>72</v>
      </c>
    </row>
    <row r="3" spans="1:10">
      <c r="A3" s="7" t="s">
        <v>21</v>
      </c>
      <c r="B3" s="7" t="s">
        <v>22</v>
      </c>
      <c r="C3" s="7" t="s">
        <v>23</v>
      </c>
      <c r="D3" s="7" t="s">
        <v>24</v>
      </c>
      <c r="E3" s="7" t="s">
        <v>25</v>
      </c>
      <c r="G3" s="7" t="s">
        <v>22</v>
      </c>
      <c r="H3" s="7" t="s">
        <v>23</v>
      </c>
      <c r="I3" s="7" t="s">
        <v>24</v>
      </c>
      <c r="J3" s="7" t="s">
        <v>25</v>
      </c>
    </row>
    <row r="4" spans="1:10">
      <c r="A4" s="5">
        <v>101</v>
      </c>
      <c r="B4" s="10"/>
      <c r="C4" s="8">
        <v>25</v>
      </c>
      <c r="D4" s="11"/>
      <c r="E4" s="12"/>
      <c r="G4" s="41" t="str">
        <f>IF(B4="","",IF(B4=Sheet1!B19,"OK","NG"))</f>
        <v/>
      </c>
      <c r="H4" s="42">
        <v>25</v>
      </c>
      <c r="I4" s="41" t="str">
        <f>IF(D4="","",IF(D4=Sheet1!D19,"OK","NG"))</f>
        <v/>
      </c>
      <c r="J4" s="41" t="str">
        <f>IF(E4="","",IF(E4=Sheet1!E19,"OK","NG"))</f>
        <v/>
      </c>
    </row>
    <row r="5" spans="1:10">
      <c r="A5" s="5">
        <v>202</v>
      </c>
      <c r="B5" s="10"/>
      <c r="C5" s="8">
        <v>50</v>
      </c>
      <c r="D5" s="11"/>
      <c r="E5" s="12"/>
      <c r="G5" s="41" t="str">
        <f>IF(B5="","",IF(B5=Sheet1!B20,"OK","NG"))</f>
        <v/>
      </c>
      <c r="H5" s="42">
        <v>50</v>
      </c>
      <c r="I5" s="41" t="str">
        <f>IF(D5="","",IF(D5=Sheet1!D20,"OK","NG"))</f>
        <v/>
      </c>
      <c r="J5" s="41" t="str">
        <f>IF(E5="","",IF(E5=Sheet1!E20,"OK","NG"))</f>
        <v/>
      </c>
    </row>
    <row r="6" spans="1:10">
      <c r="A6" s="5">
        <v>103</v>
      </c>
      <c r="B6" s="10"/>
      <c r="C6" s="8">
        <v>30</v>
      </c>
      <c r="D6" s="11"/>
      <c r="E6" s="12"/>
      <c r="G6" s="41" t="str">
        <f>IF(B6="","",IF(B6=Sheet1!B21,"OK","NG"))</f>
        <v/>
      </c>
      <c r="H6" s="42">
        <v>30</v>
      </c>
      <c r="I6" s="41" t="str">
        <f>IF(D6="","",IF(D6=Sheet1!D21,"OK","NG"))</f>
        <v/>
      </c>
      <c r="J6" s="41" t="str">
        <f>IF(E6="","",IF(E6=Sheet1!E21,"OK","NG"))</f>
        <v/>
      </c>
    </row>
    <row r="7" spans="1:10">
      <c r="A7" s="5">
        <v>201</v>
      </c>
      <c r="B7" s="10"/>
      <c r="C7" s="8">
        <v>49</v>
      </c>
      <c r="D7" s="11"/>
      <c r="E7" s="12"/>
      <c r="G7" s="41" t="str">
        <f>IF(B7="","",IF(B7=Sheet1!B22,"OK","NG"))</f>
        <v/>
      </c>
      <c r="H7" s="42">
        <v>49</v>
      </c>
      <c r="I7" s="41" t="str">
        <f>IF(D7="","",IF(D7=Sheet1!D22,"OK","NG"))</f>
        <v/>
      </c>
      <c r="J7" s="41" t="str">
        <f>IF(E7="","",IF(E7=Sheet1!E22,"OK","NG"))</f>
        <v/>
      </c>
    </row>
    <row r="8" spans="1:10">
      <c r="A8" s="5">
        <v>102</v>
      </c>
      <c r="B8" s="10"/>
      <c r="C8" s="8">
        <v>35</v>
      </c>
      <c r="D8" s="11"/>
      <c r="E8" s="12"/>
      <c r="G8" s="41" t="str">
        <f>IF(B8="","",IF(B8=Sheet1!B23,"OK","NG"))</f>
        <v/>
      </c>
      <c r="H8" s="42">
        <v>35</v>
      </c>
      <c r="I8" s="41" t="str">
        <f>IF(D8="","",IF(D8=Sheet1!D23,"OK","NG"))</f>
        <v/>
      </c>
      <c r="J8" s="41" t="str">
        <f>IF(E8="","",IF(E8=Sheet1!E23,"OK","NG"))</f>
        <v/>
      </c>
    </row>
    <row r="9" spans="1:10">
      <c r="A9" s="5">
        <v>203</v>
      </c>
      <c r="B9" s="10"/>
      <c r="C9" s="8">
        <v>28</v>
      </c>
      <c r="D9" s="11"/>
      <c r="E9" s="12"/>
      <c r="G9" s="41" t="str">
        <f>IF(B9="","",IF(B9=Sheet1!B24,"OK","NG"))</f>
        <v/>
      </c>
      <c r="H9" s="42">
        <v>28</v>
      </c>
      <c r="I9" s="41" t="str">
        <f>IF(D9="","",IF(D9=Sheet1!D24,"OK","NG"))</f>
        <v/>
      </c>
      <c r="J9" s="41" t="str">
        <f>IF(E9="","",IF(E9=Sheet1!E24,"OK","NG"))</f>
        <v/>
      </c>
    </row>
    <row r="10" spans="1:10">
      <c r="A10" s="1" t="s">
        <v>26</v>
      </c>
    </row>
    <row r="11" spans="1:10">
      <c r="A11" s="7" t="s">
        <v>21</v>
      </c>
      <c r="B11" s="7" t="s">
        <v>22</v>
      </c>
      <c r="C11" s="7" t="s">
        <v>24</v>
      </c>
    </row>
    <row r="12" spans="1:10">
      <c r="A12" s="5">
        <v>101</v>
      </c>
      <c r="B12" s="5" t="s">
        <v>27</v>
      </c>
      <c r="C12" s="9">
        <v>1000</v>
      </c>
    </row>
    <row r="13" spans="1:10">
      <c r="A13" s="5">
        <v>102</v>
      </c>
      <c r="B13" s="5" t="s">
        <v>28</v>
      </c>
      <c r="C13" s="9">
        <v>1200</v>
      </c>
    </row>
    <row r="14" spans="1:10">
      <c r="A14" s="5">
        <v>103</v>
      </c>
      <c r="B14" s="5" t="s">
        <v>29</v>
      </c>
      <c r="C14" s="9">
        <v>1500</v>
      </c>
    </row>
    <row r="15" spans="1:10">
      <c r="A15" s="5">
        <v>201</v>
      </c>
      <c r="B15" s="5" t="s">
        <v>30</v>
      </c>
      <c r="C15" s="9">
        <v>120</v>
      </c>
    </row>
    <row r="16" spans="1:10">
      <c r="A16" s="5">
        <v>202</v>
      </c>
      <c r="B16" s="5" t="s">
        <v>31</v>
      </c>
      <c r="C16" s="9">
        <v>150</v>
      </c>
    </row>
    <row r="17" spans="1:3">
      <c r="A17" s="5">
        <v>203</v>
      </c>
      <c r="B17" s="5" t="s">
        <v>32</v>
      </c>
      <c r="C17" s="9">
        <v>130</v>
      </c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6E08-55FB-4F28-B9D2-288C6BA50CAE}">
  <dimension ref="A1:F13"/>
  <sheetViews>
    <sheetView workbookViewId="0">
      <selection activeCell="E4" sqref="E4"/>
    </sheetView>
  </sheetViews>
  <sheetFormatPr defaultColWidth="9" defaultRowHeight="18.75"/>
  <cols>
    <col min="1" max="1" width="11" style="1" bestFit="1" customWidth="1"/>
    <col min="2" max="2" width="9" style="1"/>
    <col min="3" max="3" width="11" style="1" customWidth="1"/>
    <col min="4" max="16384" width="9" style="1"/>
  </cols>
  <sheetData>
    <row r="1" spans="1:6">
      <c r="A1" s="1" t="s">
        <v>53</v>
      </c>
    </row>
    <row r="2" spans="1:6">
      <c r="A2" s="63" t="s">
        <v>54</v>
      </c>
      <c r="B2" s="63"/>
      <c r="C2" s="63"/>
      <c r="E2" s="1" t="s">
        <v>72</v>
      </c>
    </row>
    <row r="3" spans="1:6" ht="19.5" thickBot="1">
      <c r="A3" s="19" t="s">
        <v>55</v>
      </c>
      <c r="B3" s="7" t="s">
        <v>56</v>
      </c>
      <c r="C3" s="7" t="s">
        <v>57</v>
      </c>
      <c r="E3" s="7" t="s">
        <v>56</v>
      </c>
      <c r="F3" s="7" t="s">
        <v>57</v>
      </c>
    </row>
    <row r="4" spans="1:6" ht="19.5" thickBot="1">
      <c r="A4" s="23">
        <v>80</v>
      </c>
      <c r="B4" s="21"/>
      <c r="C4" s="22"/>
      <c r="E4" s="41" t="str">
        <f>IF(B4="","",IF(B4=Sheet1!B37,"OK","NG"))</f>
        <v/>
      </c>
      <c r="F4" s="41" t="str">
        <f>IF(C4="","",IF(C4=Sheet1!C37,"OK","NG"))</f>
        <v/>
      </c>
    </row>
    <row r="5" spans="1:6">
      <c r="A5" s="13"/>
      <c r="B5" s="20"/>
      <c r="C5" s="13"/>
    </row>
    <row r="6" spans="1:6">
      <c r="A6" s="63" t="s">
        <v>58</v>
      </c>
      <c r="B6" s="63"/>
      <c r="C6" s="63"/>
    </row>
    <row r="7" spans="1:6">
      <c r="A7" s="7" t="s">
        <v>59</v>
      </c>
      <c r="B7" s="7" t="s">
        <v>56</v>
      </c>
      <c r="C7" s="7" t="s">
        <v>57</v>
      </c>
    </row>
    <row r="8" spans="1:6">
      <c r="A8" s="5">
        <v>0</v>
      </c>
      <c r="B8" s="7" t="s">
        <v>60</v>
      </c>
      <c r="C8" s="5" t="s">
        <v>61</v>
      </c>
    </row>
    <row r="9" spans="1:6">
      <c r="A9" s="5">
        <v>21</v>
      </c>
      <c r="B9" s="7" t="s">
        <v>62</v>
      </c>
      <c r="C9" s="5" t="s">
        <v>63</v>
      </c>
    </row>
    <row r="10" spans="1:6">
      <c r="A10" s="5">
        <v>41</v>
      </c>
      <c r="B10" s="7" t="s">
        <v>64</v>
      </c>
      <c r="C10" s="5" t="s">
        <v>65</v>
      </c>
    </row>
    <row r="11" spans="1:6">
      <c r="A11" s="5">
        <v>61</v>
      </c>
      <c r="B11" s="7" t="s">
        <v>66</v>
      </c>
      <c r="C11" s="5" t="s">
        <v>67</v>
      </c>
    </row>
    <row r="12" spans="1:6">
      <c r="A12" s="5">
        <v>81</v>
      </c>
      <c r="B12" s="7" t="s">
        <v>68</v>
      </c>
      <c r="C12" s="5" t="s">
        <v>69</v>
      </c>
    </row>
    <row r="13" spans="1:6">
      <c r="A13" s="5">
        <v>100</v>
      </c>
      <c r="B13" s="7" t="s">
        <v>70</v>
      </c>
      <c r="C13" s="5" t="s">
        <v>71</v>
      </c>
    </row>
  </sheetData>
  <mergeCells count="2">
    <mergeCell ref="A2:C2"/>
    <mergeCell ref="A6:C6"/>
  </mergeCells>
  <phoneticPr fontId="4"/>
  <pageMargins left="0.7" right="0.7" top="0.75" bottom="0.75" header="0.3" footer="0.3"/>
  <pageSetup paperSize="9" orientation="portrait" horizontalDpi="150" verticalDpi="15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316E-36EC-4E9B-BC93-5A348E1A759B}">
  <dimension ref="A1:K17"/>
  <sheetViews>
    <sheetView workbookViewId="0">
      <selection activeCell="G17" sqref="G17"/>
    </sheetView>
  </sheetViews>
  <sheetFormatPr defaultColWidth="9" defaultRowHeight="18.75"/>
  <cols>
    <col min="1" max="9" width="6.625" style="1" customWidth="1"/>
    <col min="10" max="16384" width="9" style="1"/>
  </cols>
  <sheetData>
    <row r="1" spans="1:11">
      <c r="A1" s="1" t="s">
        <v>33</v>
      </c>
    </row>
    <row r="2" spans="1:11">
      <c r="A2" s="1" t="s">
        <v>34</v>
      </c>
    </row>
    <row r="3" spans="1:11">
      <c r="A3" s="7" t="s">
        <v>3</v>
      </c>
      <c r="B3" s="7" t="s">
        <v>35</v>
      </c>
      <c r="C3" s="7" t="s">
        <v>36</v>
      </c>
      <c r="D3" s="7" t="s">
        <v>37</v>
      </c>
      <c r="E3" s="7" t="s">
        <v>38</v>
      </c>
    </row>
    <row r="4" spans="1:11">
      <c r="A4" s="7">
        <v>1101</v>
      </c>
      <c r="B4" s="7" t="s">
        <v>39</v>
      </c>
      <c r="C4" s="7">
        <v>50</v>
      </c>
      <c r="D4" s="7">
        <v>60</v>
      </c>
      <c r="E4" s="7">
        <v>60</v>
      </c>
    </row>
    <row r="5" spans="1:11">
      <c r="A5" s="7">
        <v>1102</v>
      </c>
      <c r="B5" s="7" t="s">
        <v>40</v>
      </c>
      <c r="C5" s="7">
        <v>20</v>
      </c>
      <c r="D5" s="7">
        <v>50</v>
      </c>
      <c r="E5" s="7">
        <v>10</v>
      </c>
    </row>
    <row r="6" spans="1:11">
      <c r="A6" s="7">
        <v>1103</v>
      </c>
      <c r="B6" s="7" t="s">
        <v>41</v>
      </c>
      <c r="C6" s="7">
        <v>60</v>
      </c>
      <c r="D6" s="7">
        <v>90</v>
      </c>
      <c r="E6" s="7">
        <v>50</v>
      </c>
    </row>
    <row r="7" spans="1:11">
      <c r="A7" s="7">
        <v>1104</v>
      </c>
      <c r="B7" s="7" t="s">
        <v>42</v>
      </c>
      <c r="C7" s="7">
        <v>100</v>
      </c>
      <c r="D7" s="7">
        <v>100</v>
      </c>
      <c r="E7" s="7">
        <v>100</v>
      </c>
    </row>
    <row r="8" spans="1:11">
      <c r="A8" s="7">
        <v>1105</v>
      </c>
      <c r="B8" s="7" t="s">
        <v>43</v>
      </c>
      <c r="C8" s="7">
        <v>70</v>
      </c>
      <c r="D8" s="7">
        <v>60</v>
      </c>
      <c r="E8" s="7">
        <v>60</v>
      </c>
    </row>
    <row r="9" spans="1:11">
      <c r="A9" s="1" t="s">
        <v>44</v>
      </c>
    </row>
    <row r="10" spans="1:11">
      <c r="A10" s="7" t="s">
        <v>45</v>
      </c>
      <c r="B10" s="7">
        <v>0</v>
      </c>
      <c r="C10" s="7">
        <v>100</v>
      </c>
      <c r="D10" s="7">
        <v>200</v>
      </c>
      <c r="E10" s="7">
        <v>300</v>
      </c>
    </row>
    <row r="11" spans="1:11">
      <c r="A11" s="7" t="s">
        <v>46</v>
      </c>
      <c r="B11" s="7" t="s">
        <v>47</v>
      </c>
      <c r="C11" s="7" t="s">
        <v>48</v>
      </c>
      <c r="D11" s="7" t="s">
        <v>49</v>
      </c>
      <c r="E11" s="7" t="s">
        <v>50</v>
      </c>
    </row>
    <row r="12" spans="1:11" ht="19.5" thickBot="1">
      <c r="A12" s="1" t="s">
        <v>51</v>
      </c>
    </row>
    <row r="13" spans="1:11" ht="19.5" thickBot="1">
      <c r="A13" s="24">
        <v>1103</v>
      </c>
      <c r="B13" s="13"/>
      <c r="C13" s="13"/>
      <c r="D13" s="13"/>
      <c r="E13" s="13"/>
      <c r="G13" s="1" t="s">
        <v>72</v>
      </c>
    </row>
    <row r="14" spans="1:11">
      <c r="A14" s="14"/>
      <c r="B14" s="15"/>
      <c r="C14" s="15" t="s">
        <v>52</v>
      </c>
      <c r="D14" s="15"/>
      <c r="E14" s="16"/>
      <c r="G14" s="14"/>
      <c r="H14" s="15"/>
      <c r="I14" s="15" t="s">
        <v>52</v>
      </c>
      <c r="J14" s="15"/>
      <c r="K14" s="16"/>
    </row>
    <row r="15" spans="1:11">
      <c r="A15" s="7" t="s">
        <v>3</v>
      </c>
      <c r="B15" s="18"/>
      <c r="C15" s="17"/>
      <c r="D15" s="7" t="s">
        <v>35</v>
      </c>
      <c r="E15" s="18"/>
      <c r="G15" s="7" t="s">
        <v>3</v>
      </c>
      <c r="H15" s="41" t="str">
        <f>IF(B15="","",IF(B15=Sheet1!B62,"OK","NG"))</f>
        <v/>
      </c>
      <c r="I15" s="17"/>
      <c r="J15" s="7" t="s">
        <v>35</v>
      </c>
      <c r="K15" s="41" t="str">
        <f>IF(E15="","",IF(E15=Sheet1!E62,"OK","NG"))</f>
        <v/>
      </c>
    </row>
    <row r="16" spans="1:11">
      <c r="A16" s="7" t="s">
        <v>36</v>
      </c>
      <c r="B16" s="7" t="s">
        <v>37</v>
      </c>
      <c r="C16" s="7" t="s">
        <v>38</v>
      </c>
      <c r="D16" s="7" t="s">
        <v>45</v>
      </c>
      <c r="E16" s="7" t="s">
        <v>46</v>
      </c>
      <c r="G16" s="7" t="s">
        <v>36</v>
      </c>
      <c r="H16" s="7" t="s">
        <v>37</v>
      </c>
      <c r="I16" s="7" t="s">
        <v>38</v>
      </c>
      <c r="J16" s="7" t="s">
        <v>45</v>
      </c>
      <c r="K16" s="7" t="s">
        <v>46</v>
      </c>
    </row>
    <row r="17" spans="1:11">
      <c r="A17" s="18"/>
      <c r="B17" s="18"/>
      <c r="C17" s="18"/>
      <c r="D17" s="18"/>
      <c r="E17" s="18"/>
      <c r="G17" s="41" t="str">
        <f>IF(A17="","",IF(A17=Sheet1!A64,"OK","NG"))</f>
        <v/>
      </c>
      <c r="H17" s="41" t="str">
        <f>IF(B17="","",IF(B17=Sheet1!B64,"OK","NG"))</f>
        <v/>
      </c>
      <c r="I17" s="41" t="str">
        <f>IF(C17="","",IF(C17=Sheet1!C64,"OK","NG"))</f>
        <v/>
      </c>
      <c r="J17" s="41" t="str">
        <f>IF(D17="","",IF(D17=Sheet1!D64,"OK","NG"))</f>
        <v/>
      </c>
      <c r="K17" s="41" t="str">
        <f>IF(E17="","",IF(E17=Sheet1!E64,"OK","NG"))</f>
        <v/>
      </c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049B-C0A6-44BF-A374-E2BA212F0A32}">
  <dimension ref="A1:H15"/>
  <sheetViews>
    <sheetView topLeftCell="A7" workbookViewId="0">
      <selection activeCell="F13" sqref="F13"/>
    </sheetView>
  </sheetViews>
  <sheetFormatPr defaultColWidth="9" defaultRowHeight="18.75"/>
  <cols>
    <col min="1" max="2" width="11.875" style="43" customWidth="1"/>
    <col min="3" max="16384" width="9" style="43"/>
  </cols>
  <sheetData>
    <row r="1" spans="1:8">
      <c r="A1" s="43" t="s">
        <v>73</v>
      </c>
    </row>
    <row r="2" spans="1:8">
      <c r="B2" s="43" t="s">
        <v>74</v>
      </c>
      <c r="H2" s="43" t="s">
        <v>75</v>
      </c>
    </row>
    <row r="3" spans="1:8">
      <c r="A3" s="44"/>
      <c r="B3" s="45" t="s">
        <v>76</v>
      </c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45">
        <v>6</v>
      </c>
    </row>
    <row r="4" spans="1:8">
      <c r="A4" s="45" t="s">
        <v>77</v>
      </c>
      <c r="B4" s="45" t="s">
        <v>78</v>
      </c>
      <c r="C4" s="45" t="s">
        <v>79</v>
      </c>
      <c r="D4" s="45" t="s">
        <v>80</v>
      </c>
      <c r="E4" s="45" t="s">
        <v>81</v>
      </c>
      <c r="F4" s="45" t="s">
        <v>82</v>
      </c>
      <c r="G4" s="45" t="s">
        <v>83</v>
      </c>
      <c r="H4" s="45" t="s">
        <v>84</v>
      </c>
    </row>
    <row r="5" spans="1:8">
      <c r="A5" s="45">
        <v>1</v>
      </c>
      <c r="B5" s="45" t="s">
        <v>85</v>
      </c>
      <c r="C5" s="46">
        <v>3180</v>
      </c>
      <c r="D5" s="46">
        <v>5020</v>
      </c>
      <c r="E5" s="46">
        <v>6020</v>
      </c>
      <c r="F5" s="46">
        <v>8340</v>
      </c>
      <c r="G5" s="46">
        <v>12960</v>
      </c>
      <c r="H5" s="46">
        <v>14380</v>
      </c>
    </row>
    <row r="6" spans="1:8">
      <c r="A6" s="45">
        <v>2</v>
      </c>
      <c r="B6" s="45" t="s">
        <v>79</v>
      </c>
      <c r="C6" s="47" t="s">
        <v>86</v>
      </c>
      <c r="D6" s="46">
        <v>3740</v>
      </c>
      <c r="E6" s="46">
        <v>5150</v>
      </c>
      <c r="F6" s="46">
        <v>6580</v>
      </c>
      <c r="G6" s="46">
        <v>12530</v>
      </c>
      <c r="H6" s="46">
        <v>13840</v>
      </c>
    </row>
    <row r="7" spans="1:8">
      <c r="A7" s="45">
        <v>3</v>
      </c>
      <c r="B7" s="45" t="s">
        <v>80</v>
      </c>
      <c r="C7" s="47" t="s">
        <v>86</v>
      </c>
      <c r="D7" s="47" t="s">
        <v>86</v>
      </c>
      <c r="E7" s="46">
        <v>3170</v>
      </c>
      <c r="F7" s="46">
        <v>5150</v>
      </c>
      <c r="G7" s="46">
        <v>10560</v>
      </c>
      <c r="H7" s="46">
        <v>12200</v>
      </c>
    </row>
    <row r="8" spans="1:8">
      <c r="A8" s="45">
        <v>4</v>
      </c>
      <c r="B8" s="45" t="s">
        <v>81</v>
      </c>
      <c r="C8" s="47" t="s">
        <v>86</v>
      </c>
      <c r="D8" s="47" t="s">
        <v>86</v>
      </c>
      <c r="E8" s="47" t="s">
        <v>86</v>
      </c>
      <c r="F8" s="46">
        <v>3740</v>
      </c>
      <c r="G8" s="46">
        <v>9900</v>
      </c>
      <c r="H8" s="46">
        <v>11650</v>
      </c>
    </row>
    <row r="9" spans="1:8">
      <c r="A9" s="45">
        <v>5</v>
      </c>
      <c r="B9" s="45" t="s">
        <v>82</v>
      </c>
      <c r="C9" s="47" t="s">
        <v>86</v>
      </c>
      <c r="D9" s="47" t="s">
        <v>86</v>
      </c>
      <c r="E9" s="47" t="s">
        <v>86</v>
      </c>
      <c r="F9" s="47" t="s">
        <v>86</v>
      </c>
      <c r="G9" s="46">
        <v>7240</v>
      </c>
      <c r="H9" s="46">
        <v>9120</v>
      </c>
    </row>
    <row r="10" spans="1:8">
      <c r="A10" s="45">
        <v>6</v>
      </c>
      <c r="B10" s="45" t="s">
        <v>83</v>
      </c>
      <c r="C10" s="47" t="s">
        <v>86</v>
      </c>
      <c r="D10" s="47" t="s">
        <v>86</v>
      </c>
      <c r="E10" s="47" t="s">
        <v>86</v>
      </c>
      <c r="F10" s="47" t="s">
        <v>86</v>
      </c>
      <c r="G10" s="47" t="s">
        <v>86</v>
      </c>
      <c r="H10" s="46">
        <v>3390</v>
      </c>
    </row>
    <row r="11" spans="1:8">
      <c r="B11" s="43" t="s">
        <v>87</v>
      </c>
      <c r="E11" s="1" t="s">
        <v>72</v>
      </c>
    </row>
    <row r="12" spans="1:8" ht="19.5" thickBot="1">
      <c r="A12" s="44"/>
      <c r="B12" s="48" t="s">
        <v>3</v>
      </c>
      <c r="C12" s="45" t="s">
        <v>78</v>
      </c>
      <c r="E12" s="48" t="s">
        <v>3</v>
      </c>
      <c r="F12" s="45" t="s">
        <v>78</v>
      </c>
    </row>
    <row r="13" spans="1:8" ht="19.5" thickBot="1">
      <c r="A13" s="49" t="s">
        <v>77</v>
      </c>
      <c r="B13" s="51">
        <v>1</v>
      </c>
      <c r="C13" s="52"/>
      <c r="E13" s="51">
        <v>1</v>
      </c>
      <c r="F13" s="41" t="str">
        <f>IF(C13="","",IF(C13=Sheet1!C78,"OK","NG"))</f>
        <v/>
      </c>
    </row>
    <row r="14" spans="1:8" ht="19.5" thickBot="1">
      <c r="A14" s="49" t="s">
        <v>88</v>
      </c>
      <c r="B14" s="51">
        <v>3</v>
      </c>
      <c r="C14" s="52"/>
      <c r="E14" s="51">
        <v>3</v>
      </c>
      <c r="F14" s="41" t="str">
        <f>IF(C14="","",IF(C14=Sheet1!C79,"OK","NG"))</f>
        <v/>
      </c>
    </row>
    <row r="15" spans="1:8">
      <c r="A15" s="45" t="s">
        <v>89</v>
      </c>
      <c r="B15" s="50" t="s">
        <v>90</v>
      </c>
      <c r="C15" s="53"/>
      <c r="E15" s="50" t="s">
        <v>90</v>
      </c>
      <c r="F15" s="41" t="str">
        <f>IF(C15="","",IF(C15=Sheet1!C80,"OK","NG"))</f>
        <v/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9C77-D966-4505-BAA2-8D54C580D16C}">
  <dimension ref="A1:M20"/>
  <sheetViews>
    <sheetView workbookViewId="0">
      <selection activeCell="J4" sqref="J4"/>
    </sheetView>
  </sheetViews>
  <sheetFormatPr defaultColWidth="9" defaultRowHeight="18.75"/>
  <cols>
    <col min="1" max="3" width="6.125" style="43" customWidth="1"/>
    <col min="4" max="4" width="11" style="43" bestFit="1" customWidth="1"/>
    <col min="5" max="5" width="6.125" style="43" customWidth="1"/>
    <col min="6" max="8" width="9" style="43"/>
    <col min="9" max="9" width="9" style="43" customWidth="1"/>
    <col min="10" max="16384" width="9" style="43"/>
  </cols>
  <sheetData>
    <row r="1" spans="1:13">
      <c r="A1" s="43" t="s">
        <v>91</v>
      </c>
    </row>
    <row r="2" spans="1:13">
      <c r="B2" s="43" t="s">
        <v>92</v>
      </c>
      <c r="G2" s="54" t="s">
        <v>93</v>
      </c>
      <c r="J2" s="1" t="s">
        <v>72</v>
      </c>
    </row>
    <row r="3" spans="1:13">
      <c r="A3" s="55" t="s">
        <v>94</v>
      </c>
      <c r="B3" s="55" t="s">
        <v>95</v>
      </c>
      <c r="C3" s="55" t="s">
        <v>96</v>
      </c>
      <c r="D3" s="55" t="s">
        <v>97</v>
      </c>
      <c r="E3" s="55" t="s">
        <v>96</v>
      </c>
      <c r="F3" s="55" t="s">
        <v>98</v>
      </c>
      <c r="G3" s="55" t="s">
        <v>99</v>
      </c>
      <c r="J3" s="55" t="s">
        <v>97</v>
      </c>
      <c r="K3" s="55" t="s">
        <v>96</v>
      </c>
      <c r="L3" s="55" t="s">
        <v>98</v>
      </c>
      <c r="M3" s="55" t="s">
        <v>99</v>
      </c>
    </row>
    <row r="4" spans="1:13">
      <c r="A4" s="45">
        <v>3</v>
      </c>
      <c r="B4" s="45">
        <v>1</v>
      </c>
      <c r="C4" s="45">
        <v>3</v>
      </c>
      <c r="D4" s="57"/>
      <c r="E4" s="45">
        <v>2</v>
      </c>
      <c r="F4" s="57"/>
      <c r="G4" s="57"/>
      <c r="J4" s="41" t="str">
        <f>IF(D4="","",IF(D4=Sheet1!D85,"OK","NG"))</f>
        <v/>
      </c>
      <c r="K4" s="75">
        <v>2</v>
      </c>
      <c r="L4" s="41" t="str">
        <f>IF(F4="","",IF(F4=Sheet1!F85,"OK","NG"))</f>
        <v/>
      </c>
      <c r="M4" s="41" t="str">
        <f>IF(G4="","",IF(G4=Sheet1!G85,"OK","NG"))</f>
        <v/>
      </c>
    </row>
    <row r="5" spans="1:13">
      <c r="A5" s="45">
        <v>3</v>
      </c>
      <c r="B5" s="45">
        <v>2</v>
      </c>
      <c r="C5" s="45">
        <v>1</v>
      </c>
      <c r="D5" s="57"/>
      <c r="E5" s="45">
        <v>3</v>
      </c>
      <c r="F5" s="57"/>
      <c r="G5" s="57"/>
      <c r="J5" s="41" t="str">
        <f>IF(D5="","",IF(D5=Sheet1!D86,"OK","NG"))</f>
        <v/>
      </c>
      <c r="K5" s="75">
        <v>3</v>
      </c>
      <c r="L5" s="41" t="str">
        <f>IF(F5="","",IF(F5=Sheet1!F86,"OK","NG"))</f>
        <v/>
      </c>
      <c r="M5" s="41" t="str">
        <f>IF(G5="","",IF(G5=Sheet1!G86,"OK","NG"))</f>
        <v/>
      </c>
    </row>
    <row r="6" spans="1:13">
      <c r="A6" s="45">
        <v>3</v>
      </c>
      <c r="B6" s="45">
        <v>3</v>
      </c>
      <c r="C6" s="45">
        <v>4</v>
      </c>
      <c r="D6" s="57"/>
      <c r="E6" s="45">
        <v>1</v>
      </c>
      <c r="F6" s="57"/>
      <c r="G6" s="57"/>
      <c r="J6" s="41" t="str">
        <f>IF(D6="","",IF(D6=Sheet1!D87,"OK","NG"))</f>
        <v/>
      </c>
      <c r="K6" s="75">
        <v>1</v>
      </c>
      <c r="L6" s="41" t="str">
        <f>IF(F6="","",IF(F6=Sheet1!F87,"OK","NG"))</f>
        <v/>
      </c>
      <c r="M6" s="41" t="str">
        <f>IF(G6="","",IF(G6=Sheet1!G87,"OK","NG"))</f>
        <v/>
      </c>
    </row>
    <row r="7" spans="1:13">
      <c r="A7" s="45">
        <v>2</v>
      </c>
      <c r="B7" s="45">
        <v>1</v>
      </c>
      <c r="C7" s="45">
        <v>5</v>
      </c>
      <c r="D7" s="57"/>
      <c r="E7" s="45">
        <v>1</v>
      </c>
      <c r="F7" s="57"/>
      <c r="G7" s="57"/>
      <c r="J7" s="41" t="str">
        <f>IF(D7="","",IF(D7=Sheet1!D88,"OK","NG"))</f>
        <v/>
      </c>
      <c r="K7" s="75">
        <v>1</v>
      </c>
      <c r="L7" s="41" t="str">
        <f>IF(F7="","",IF(F7=Sheet1!F88,"OK","NG"))</f>
        <v/>
      </c>
      <c r="M7" s="41" t="str">
        <f>IF(G7="","",IF(G7=Sheet1!G88,"OK","NG"))</f>
        <v/>
      </c>
    </row>
    <row r="8" spans="1:13">
      <c r="A8" s="45">
        <v>2</v>
      </c>
      <c r="B8" s="45">
        <v>2</v>
      </c>
      <c r="C8" s="45">
        <v>1</v>
      </c>
      <c r="D8" s="57"/>
      <c r="E8" s="45">
        <v>3</v>
      </c>
      <c r="F8" s="57"/>
      <c r="G8" s="57"/>
      <c r="J8" s="41" t="str">
        <f>IF(D8="","",IF(D8=Sheet1!D89,"OK","NG"))</f>
        <v/>
      </c>
      <c r="K8" s="75">
        <v>3</v>
      </c>
      <c r="L8" s="41" t="str">
        <f>IF(F8="","",IF(F8=Sheet1!F89,"OK","NG"))</f>
        <v/>
      </c>
      <c r="M8" s="41" t="str">
        <f>IF(G8="","",IF(G8=Sheet1!G89,"OK","NG"))</f>
        <v/>
      </c>
    </row>
    <row r="9" spans="1:13">
      <c r="A9" s="45">
        <v>2</v>
      </c>
      <c r="B9" s="45">
        <v>3</v>
      </c>
      <c r="C9" s="45">
        <v>2</v>
      </c>
      <c r="D9" s="57"/>
      <c r="E9" s="45">
        <v>1</v>
      </c>
      <c r="F9" s="57"/>
      <c r="G9" s="57"/>
      <c r="J9" s="41" t="str">
        <f>IF(D9="","",IF(D9=Sheet1!D90,"OK","NG"))</f>
        <v/>
      </c>
      <c r="K9" s="75">
        <v>1</v>
      </c>
      <c r="L9" s="41" t="str">
        <f>IF(F9="","",IF(F9=Sheet1!F90,"OK","NG"))</f>
        <v/>
      </c>
      <c r="M9" s="41" t="str">
        <f>IF(G9="","",IF(G9=Sheet1!G90,"OK","NG"))</f>
        <v/>
      </c>
    </row>
    <row r="10" spans="1:13">
      <c r="A10" s="45">
        <v>1</v>
      </c>
      <c r="B10" s="45">
        <v>1</v>
      </c>
      <c r="C10" s="45">
        <v>4</v>
      </c>
      <c r="D10" s="57"/>
      <c r="E10" s="45">
        <v>1</v>
      </c>
      <c r="F10" s="57"/>
      <c r="G10" s="57"/>
      <c r="J10" s="41" t="str">
        <f>IF(D10="","",IF(D10=Sheet1!D91,"OK","NG"))</f>
        <v/>
      </c>
      <c r="K10" s="75">
        <v>1</v>
      </c>
      <c r="L10" s="41" t="str">
        <f>IF(F10="","",IF(F10=Sheet1!F91,"OK","NG"))</f>
        <v/>
      </c>
      <c r="M10" s="41" t="str">
        <f>IF(G10="","",IF(G10=Sheet1!G91,"OK","NG"))</f>
        <v/>
      </c>
    </row>
    <row r="11" spans="1:13">
      <c r="A11" s="45">
        <v>1</v>
      </c>
      <c r="B11" s="45">
        <v>2</v>
      </c>
      <c r="C11" s="45">
        <v>6</v>
      </c>
      <c r="D11" s="57"/>
      <c r="E11" s="45">
        <v>2</v>
      </c>
      <c r="F11" s="57"/>
      <c r="G11" s="57"/>
      <c r="J11" s="41" t="str">
        <f>IF(D11="","",IF(D11=Sheet1!D92,"OK","NG"))</f>
        <v/>
      </c>
      <c r="K11" s="75">
        <v>2</v>
      </c>
      <c r="L11" s="41" t="str">
        <f>IF(F11="","",IF(F11=Sheet1!F92,"OK","NG"))</f>
        <v/>
      </c>
      <c r="M11" s="41" t="str">
        <f>IF(G11="","",IF(G11=Sheet1!G92,"OK","NG"))</f>
        <v/>
      </c>
    </row>
    <row r="12" spans="1:13">
      <c r="A12" s="45">
        <v>1</v>
      </c>
      <c r="B12" s="45">
        <v>3</v>
      </c>
      <c r="C12" s="45">
        <v>2</v>
      </c>
      <c r="D12" s="57"/>
      <c r="E12" s="45">
        <v>1</v>
      </c>
      <c r="F12" s="57"/>
      <c r="G12" s="57"/>
      <c r="J12" s="41" t="str">
        <f>IF(D12="","",IF(D12=Sheet1!D93,"OK","NG"))</f>
        <v/>
      </c>
      <c r="K12" s="75">
        <v>1</v>
      </c>
      <c r="L12" s="41" t="str">
        <f>IF(F12="","",IF(F12=Sheet1!F93,"OK","NG"))</f>
        <v/>
      </c>
      <c r="M12" s="41" t="str">
        <f>IF(G12="","",IF(G12=Sheet1!G93,"OK","NG"))</f>
        <v/>
      </c>
    </row>
    <row r="13" spans="1:13">
      <c r="C13" s="43" t="s">
        <v>100</v>
      </c>
      <c r="F13" s="43" t="s">
        <v>101</v>
      </c>
    </row>
    <row r="14" spans="1:13">
      <c r="C14" s="55" t="s">
        <v>96</v>
      </c>
      <c r="D14" s="55" t="s">
        <v>97</v>
      </c>
      <c r="F14" s="55" t="s">
        <v>96</v>
      </c>
      <c r="G14" s="55">
        <v>1</v>
      </c>
      <c r="H14" s="55">
        <v>2</v>
      </c>
      <c r="I14" s="55">
        <v>3</v>
      </c>
    </row>
    <row r="15" spans="1:13">
      <c r="C15" s="55">
        <v>1</v>
      </c>
      <c r="D15" s="45" t="s">
        <v>102</v>
      </c>
      <c r="F15" s="55" t="s">
        <v>98</v>
      </c>
      <c r="G15" s="45" t="s">
        <v>103</v>
      </c>
      <c r="H15" s="45" t="s">
        <v>104</v>
      </c>
      <c r="I15" s="45" t="s">
        <v>105</v>
      </c>
    </row>
    <row r="16" spans="1:13">
      <c r="C16" s="55">
        <v>2</v>
      </c>
      <c r="D16" s="45" t="s">
        <v>106</v>
      </c>
      <c r="F16" s="43" t="s">
        <v>107</v>
      </c>
    </row>
    <row r="17" spans="3:9">
      <c r="C17" s="55">
        <v>3</v>
      </c>
      <c r="D17" s="45" t="s">
        <v>108</v>
      </c>
      <c r="F17" s="55" t="s">
        <v>109</v>
      </c>
      <c r="G17" s="55" t="s">
        <v>110</v>
      </c>
      <c r="H17" s="55" t="s">
        <v>111</v>
      </c>
      <c r="I17" s="55" t="s">
        <v>112</v>
      </c>
    </row>
    <row r="18" spans="3:9">
      <c r="C18" s="55">
        <v>4</v>
      </c>
      <c r="D18" s="45" t="s">
        <v>113</v>
      </c>
      <c r="F18" s="55" t="s">
        <v>114</v>
      </c>
      <c r="G18" s="45" t="s">
        <v>115</v>
      </c>
      <c r="H18" s="45" t="s">
        <v>116</v>
      </c>
      <c r="I18" s="45" t="s">
        <v>117</v>
      </c>
    </row>
    <row r="19" spans="3:9">
      <c r="C19" s="55">
        <v>5</v>
      </c>
      <c r="D19" s="45" t="s">
        <v>118</v>
      </c>
      <c r="F19" s="55" t="s">
        <v>119</v>
      </c>
      <c r="G19" s="45" t="s">
        <v>120</v>
      </c>
      <c r="H19" s="56" t="s">
        <v>121</v>
      </c>
      <c r="I19" s="45" t="s">
        <v>122</v>
      </c>
    </row>
    <row r="20" spans="3:9">
      <c r="C20" s="55">
        <v>6</v>
      </c>
      <c r="D20" s="45" t="s">
        <v>123</v>
      </c>
      <c r="F20" s="55" t="s">
        <v>124</v>
      </c>
      <c r="G20" s="56" t="s">
        <v>125</v>
      </c>
      <c r="H20" s="56" t="s">
        <v>126</v>
      </c>
      <c r="I20" s="56" t="s">
        <v>127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938B-31E7-41FC-A5DB-9C5A9C4CFC20}">
  <dimension ref="A1:AA11"/>
  <sheetViews>
    <sheetView workbookViewId="0">
      <selection activeCell="P5" sqref="P5"/>
    </sheetView>
  </sheetViews>
  <sheetFormatPr defaultRowHeight="18.75"/>
  <cols>
    <col min="1" max="1" width="5.5" style="58" bestFit="1" customWidth="1"/>
    <col min="2" max="2" width="17.25" style="58" bestFit="1" customWidth="1"/>
    <col min="3" max="3" width="3.375" style="58" customWidth="1"/>
    <col min="4" max="9" width="3.375" style="58" bestFit="1" customWidth="1"/>
    <col min="10" max="10" width="7.125" style="58" bestFit="1" customWidth="1"/>
    <col min="11" max="11" width="9" style="58"/>
    <col min="12" max="13" width="7.125" style="58" bestFit="1" customWidth="1"/>
    <col min="14" max="14" width="15.125" style="58" bestFit="1" customWidth="1"/>
    <col min="15" max="15" width="9" style="58"/>
    <col min="16" max="27" width="4.375" style="58" customWidth="1"/>
    <col min="28" max="16384" width="9" style="58"/>
  </cols>
  <sheetData>
    <row r="1" spans="1:27">
      <c r="A1" s="58" t="s">
        <v>128</v>
      </c>
    </row>
    <row r="2" spans="1:27">
      <c r="B2" s="58" t="s">
        <v>129</v>
      </c>
      <c r="P2" s="1" t="s">
        <v>72</v>
      </c>
    </row>
    <row r="3" spans="1:27">
      <c r="C3" s="64" t="s">
        <v>130</v>
      </c>
      <c r="D3" s="65"/>
      <c r="E3" s="65"/>
      <c r="F3" s="65"/>
      <c r="G3" s="65"/>
      <c r="H3" s="65"/>
      <c r="I3" s="66"/>
      <c r="N3" s="59" t="s">
        <v>131</v>
      </c>
      <c r="P3" s="64" t="s">
        <v>130</v>
      </c>
      <c r="Q3" s="65"/>
      <c r="R3" s="65"/>
      <c r="S3" s="65"/>
      <c r="T3" s="65"/>
      <c r="U3" s="65"/>
      <c r="V3" s="66"/>
      <c r="AA3" s="59" t="s">
        <v>131</v>
      </c>
    </row>
    <row r="4" spans="1:27">
      <c r="A4" s="59" t="s">
        <v>132</v>
      </c>
      <c r="B4" s="59" t="s">
        <v>133</v>
      </c>
      <c r="C4" s="59">
        <v>1</v>
      </c>
      <c r="D4" s="59">
        <v>2</v>
      </c>
      <c r="E4" s="59">
        <v>3</v>
      </c>
      <c r="F4" s="59">
        <v>4</v>
      </c>
      <c r="G4" s="59">
        <v>5</v>
      </c>
      <c r="H4" s="59">
        <v>6</v>
      </c>
      <c r="I4" s="59">
        <v>7</v>
      </c>
      <c r="J4" s="59" t="s">
        <v>134</v>
      </c>
      <c r="K4" s="59" t="s">
        <v>135</v>
      </c>
      <c r="L4" s="59" t="s">
        <v>136</v>
      </c>
      <c r="M4" s="59" t="s">
        <v>137</v>
      </c>
      <c r="N4" s="59" t="s">
        <v>133</v>
      </c>
      <c r="P4" s="59">
        <v>1</v>
      </c>
      <c r="Q4" s="59">
        <v>2</v>
      </c>
      <c r="R4" s="59">
        <v>3</v>
      </c>
      <c r="S4" s="59">
        <v>4</v>
      </c>
      <c r="T4" s="59">
        <v>5</v>
      </c>
      <c r="U4" s="59">
        <v>6</v>
      </c>
      <c r="V4" s="59">
        <v>7</v>
      </c>
      <c r="W4" s="59" t="s">
        <v>134</v>
      </c>
      <c r="X4" s="59" t="s">
        <v>135</v>
      </c>
      <c r="Y4" s="59" t="s">
        <v>136</v>
      </c>
      <c r="Z4" s="59" t="s">
        <v>137</v>
      </c>
      <c r="AA4" s="59" t="s">
        <v>133</v>
      </c>
    </row>
    <row r="5" spans="1:27">
      <c r="A5" s="60">
        <v>1001</v>
      </c>
      <c r="B5" s="60" t="s">
        <v>138</v>
      </c>
      <c r="C5" s="61"/>
      <c r="D5" s="61"/>
      <c r="E5" s="61"/>
      <c r="F5" s="61"/>
      <c r="G5" s="61"/>
      <c r="H5" s="61"/>
      <c r="I5" s="61"/>
      <c r="J5" s="62"/>
      <c r="K5" s="62"/>
      <c r="L5" s="62"/>
      <c r="M5" s="62"/>
      <c r="N5" s="62"/>
      <c r="P5" s="41" t="str">
        <f>IF(C5="","",IF(C5=Sheet1!C107,"OK","NG"))</f>
        <v/>
      </c>
      <c r="Q5" s="41" t="str">
        <f>IF(D5="","",IF(D5=Sheet1!D107,"OK","NG"))</f>
        <v/>
      </c>
      <c r="R5" s="41" t="str">
        <f>IF(E5="","",IF(E5=Sheet1!E107,"OK","NG"))</f>
        <v/>
      </c>
      <c r="S5" s="41" t="str">
        <f>IF(F5="","",IF(F5=Sheet1!F107,"OK","NG"))</f>
        <v/>
      </c>
      <c r="T5" s="41" t="str">
        <f>IF(G5="","",IF(G5=Sheet1!G107,"OK","NG"))</f>
        <v/>
      </c>
      <c r="U5" s="41" t="str">
        <f>IF(H5="","",IF(H5=Sheet1!H107,"OK","NG"))</f>
        <v/>
      </c>
      <c r="V5" s="41" t="str">
        <f>IF(I5="","",IF(I5=Sheet1!I107,"OK","NG"))</f>
        <v/>
      </c>
      <c r="W5" s="41" t="str">
        <f>IF(J5="","",IF(J5=Sheet1!J107,"OK","NG"))</f>
        <v/>
      </c>
      <c r="X5" s="41" t="str">
        <f>IF(K5="","",IF(K5=Sheet1!K107,"OK","NG"))</f>
        <v/>
      </c>
      <c r="Y5" s="41" t="str">
        <f>IF(L5="","",IF(L5=Sheet1!L107,"OK","NG"))</f>
        <v/>
      </c>
      <c r="Z5" s="41" t="str">
        <f>IF(M5="","",IF(M5=Sheet1!M107,"OK","NG"))</f>
        <v/>
      </c>
      <c r="AA5" s="41" t="str">
        <f>IF(N5="","",IF(N5=Sheet1!N107,"OK","NG"))</f>
        <v/>
      </c>
    </row>
    <row r="6" spans="1:27">
      <c r="A6" s="60">
        <v>1002</v>
      </c>
      <c r="B6" s="60" t="s">
        <v>139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P6" s="41" t="str">
        <f>IF(C6="","",IF(C6=Sheet1!C108,"OK","NG"))</f>
        <v/>
      </c>
      <c r="Q6" s="41" t="str">
        <f>IF(D6="","",IF(D6=Sheet1!D108,"OK","NG"))</f>
        <v/>
      </c>
      <c r="R6" s="41" t="str">
        <f>IF(E6="","",IF(E6=Sheet1!E108,"OK","NG"))</f>
        <v/>
      </c>
      <c r="S6" s="41" t="str">
        <f>IF(F6="","",IF(F6=Sheet1!F108,"OK","NG"))</f>
        <v/>
      </c>
      <c r="T6" s="41" t="str">
        <f>IF(G6="","",IF(G6=Sheet1!G108,"OK","NG"))</f>
        <v/>
      </c>
      <c r="U6" s="41" t="str">
        <f>IF(H6="","",IF(H6=Sheet1!H108,"OK","NG"))</f>
        <v/>
      </c>
      <c r="V6" s="41" t="str">
        <f>IF(I6="","",IF(I6=Sheet1!I108,"OK","NG"))</f>
        <v/>
      </c>
      <c r="W6" s="41" t="str">
        <f>IF(J6="","",IF(J6=Sheet1!J108,"OK","NG"))</f>
        <v/>
      </c>
      <c r="X6" s="41" t="str">
        <f>IF(K6="","",IF(K6=Sheet1!K108,"OK","NG"))</f>
        <v/>
      </c>
      <c r="Y6" s="41" t="str">
        <f>IF(L6="","",IF(L6=Sheet1!L108,"OK","NG"))</f>
        <v/>
      </c>
      <c r="Z6" s="41" t="str">
        <f>IF(M6="","",IF(M6=Sheet1!M108,"OK","NG"))</f>
        <v/>
      </c>
      <c r="AA6" s="41" t="str">
        <f>IF(N6="","",IF(N6=Sheet1!N108,"OK","NG"))</f>
        <v/>
      </c>
    </row>
    <row r="7" spans="1:27">
      <c r="A7" s="60">
        <v>1003</v>
      </c>
      <c r="B7" s="60" t="s">
        <v>140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P7" s="41" t="str">
        <f>IF(C7="","",IF(C7=Sheet1!C109,"OK","NG"))</f>
        <v/>
      </c>
      <c r="Q7" s="41" t="str">
        <f>IF(D7="","",IF(D7=Sheet1!D109,"OK","NG"))</f>
        <v/>
      </c>
      <c r="R7" s="41" t="str">
        <f>IF(E7="","",IF(E7=Sheet1!E109,"OK","NG"))</f>
        <v/>
      </c>
      <c r="S7" s="41" t="str">
        <f>IF(F7="","",IF(F7=Sheet1!F109,"OK","NG"))</f>
        <v/>
      </c>
      <c r="T7" s="41" t="str">
        <f>IF(G7="","",IF(G7=Sheet1!G109,"OK","NG"))</f>
        <v/>
      </c>
      <c r="U7" s="41" t="str">
        <f>IF(H7="","",IF(H7=Sheet1!H109,"OK","NG"))</f>
        <v/>
      </c>
      <c r="V7" s="41" t="str">
        <f>IF(I7="","",IF(I7=Sheet1!I109,"OK","NG"))</f>
        <v/>
      </c>
      <c r="W7" s="41" t="str">
        <f>IF(J7="","",IF(J7=Sheet1!J109,"OK","NG"))</f>
        <v/>
      </c>
      <c r="X7" s="41" t="str">
        <f>IF(K7="","",IF(K7=Sheet1!K109,"OK","NG"))</f>
        <v/>
      </c>
      <c r="Y7" s="41" t="str">
        <f>IF(L7="","",IF(L7=Sheet1!L109,"OK","NG"))</f>
        <v/>
      </c>
      <c r="Z7" s="41" t="str">
        <f>IF(M7="","",IF(M7=Sheet1!M109,"OK","NG"))</f>
        <v/>
      </c>
      <c r="AA7" s="41" t="str">
        <f>IF(N7="","",IF(N7=Sheet1!N109,"OK","NG"))</f>
        <v/>
      </c>
    </row>
    <row r="8" spans="1:27">
      <c r="A8" s="60">
        <v>1004</v>
      </c>
      <c r="B8" s="60" t="s">
        <v>141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P8" s="41" t="str">
        <f>IF(C8="","",IF(C8=Sheet1!C110,"OK","NG"))</f>
        <v/>
      </c>
      <c r="Q8" s="41" t="str">
        <f>IF(D8="","",IF(D8=Sheet1!D110,"OK","NG"))</f>
        <v/>
      </c>
      <c r="R8" s="41" t="str">
        <f>IF(E8="","",IF(E8=Sheet1!E110,"OK","NG"))</f>
        <v/>
      </c>
      <c r="S8" s="41" t="str">
        <f>IF(F8="","",IF(F8=Sheet1!F110,"OK","NG"))</f>
        <v/>
      </c>
      <c r="T8" s="41" t="str">
        <f>IF(G8="","",IF(G8=Sheet1!G110,"OK","NG"))</f>
        <v/>
      </c>
      <c r="U8" s="41" t="str">
        <f>IF(H8="","",IF(H8=Sheet1!H110,"OK","NG"))</f>
        <v/>
      </c>
      <c r="V8" s="41" t="str">
        <f>IF(I8="","",IF(I8=Sheet1!I110,"OK","NG"))</f>
        <v/>
      </c>
      <c r="W8" s="41" t="str">
        <f>IF(J8="","",IF(J8=Sheet1!J110,"OK","NG"))</f>
        <v/>
      </c>
      <c r="X8" s="41" t="str">
        <f>IF(K8="","",IF(K8=Sheet1!K110,"OK","NG"))</f>
        <v/>
      </c>
      <c r="Y8" s="41" t="str">
        <f>IF(L8="","",IF(L8=Sheet1!L110,"OK","NG"))</f>
        <v/>
      </c>
      <c r="Z8" s="41" t="str">
        <f>IF(M8="","",IF(M8=Sheet1!M110,"OK","NG"))</f>
        <v/>
      </c>
      <c r="AA8" s="41" t="str">
        <f>IF(N8="","",IF(N8=Sheet1!N110,"OK","NG"))</f>
        <v/>
      </c>
    </row>
    <row r="9" spans="1:27">
      <c r="A9" s="60">
        <v>1005</v>
      </c>
      <c r="B9" s="60" t="s">
        <v>142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P9" s="41" t="str">
        <f>IF(C9="","",IF(C9=Sheet1!C111,"OK","NG"))</f>
        <v/>
      </c>
      <c r="Q9" s="41" t="str">
        <f>IF(D9="","",IF(D9=Sheet1!D111,"OK","NG"))</f>
        <v/>
      </c>
      <c r="R9" s="41" t="str">
        <f>IF(E9="","",IF(E9=Sheet1!E111,"OK","NG"))</f>
        <v/>
      </c>
      <c r="S9" s="41" t="str">
        <f>IF(F9="","",IF(F9=Sheet1!F111,"OK","NG"))</f>
        <v/>
      </c>
      <c r="T9" s="41" t="str">
        <f>IF(G9="","",IF(G9=Sheet1!G111,"OK","NG"))</f>
        <v/>
      </c>
      <c r="U9" s="41" t="str">
        <f>IF(H9="","",IF(H9=Sheet1!H111,"OK","NG"))</f>
        <v/>
      </c>
      <c r="V9" s="41" t="str">
        <f>IF(I9="","",IF(I9=Sheet1!I111,"OK","NG"))</f>
        <v/>
      </c>
      <c r="W9" s="41" t="str">
        <f>IF(J9="","",IF(J9=Sheet1!J111,"OK","NG"))</f>
        <v/>
      </c>
      <c r="X9" s="41" t="str">
        <f>IF(K9="","",IF(K9=Sheet1!K111,"OK","NG"))</f>
        <v/>
      </c>
      <c r="Y9" s="41" t="str">
        <f>IF(L9="","",IF(L9=Sheet1!L111,"OK","NG"))</f>
        <v/>
      </c>
      <c r="Z9" s="41" t="str">
        <f>IF(M9="","",IF(M9=Sheet1!M111,"OK","NG"))</f>
        <v/>
      </c>
      <c r="AA9" s="41" t="str">
        <f>IF(N9="","",IF(N9=Sheet1!N111,"OK","NG"))</f>
        <v/>
      </c>
    </row>
    <row r="10" spans="1:27">
      <c r="A10" s="60">
        <v>1006</v>
      </c>
      <c r="B10" s="60" t="s">
        <v>143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P10" s="41" t="str">
        <f>IF(C10="","",IF(C10=Sheet1!C112,"OK","NG"))</f>
        <v/>
      </c>
      <c r="Q10" s="41" t="str">
        <f>IF(D10="","",IF(D10=Sheet1!D112,"OK","NG"))</f>
        <v/>
      </c>
      <c r="R10" s="41" t="str">
        <f>IF(E10="","",IF(E10=Sheet1!E112,"OK","NG"))</f>
        <v/>
      </c>
      <c r="S10" s="41" t="str">
        <f>IF(F10="","",IF(F10=Sheet1!F112,"OK","NG"))</f>
        <v/>
      </c>
      <c r="T10" s="41" t="str">
        <f>IF(G10="","",IF(G10=Sheet1!G112,"OK","NG"))</f>
        <v/>
      </c>
      <c r="U10" s="41" t="str">
        <f>IF(H10="","",IF(H10=Sheet1!H112,"OK","NG"))</f>
        <v/>
      </c>
      <c r="V10" s="41" t="str">
        <f>IF(I10="","",IF(I10=Sheet1!I112,"OK","NG"))</f>
        <v/>
      </c>
      <c r="W10" s="41" t="str">
        <f>IF(J10="","",IF(J10=Sheet1!J112,"OK","NG"))</f>
        <v/>
      </c>
      <c r="X10" s="41" t="str">
        <f>IF(K10="","",IF(K10=Sheet1!K112,"OK","NG"))</f>
        <v/>
      </c>
      <c r="Y10" s="41" t="str">
        <f>IF(L10="","",IF(L10=Sheet1!L112,"OK","NG"))</f>
        <v/>
      </c>
      <c r="Z10" s="41" t="str">
        <f>IF(M10="","",IF(M10=Sheet1!M112,"OK","NG"))</f>
        <v/>
      </c>
      <c r="AA10" s="41" t="str">
        <f>IF(N10="","",IF(N10=Sheet1!N112,"OK","NG"))</f>
        <v/>
      </c>
    </row>
    <row r="11" spans="1:27">
      <c r="A11" s="60">
        <v>1009</v>
      </c>
      <c r="B11" s="60" t="s">
        <v>144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P11" s="41" t="str">
        <f>IF(C11="","",IF(C11=Sheet1!C113,"OK","NG"))</f>
        <v/>
      </c>
      <c r="Q11" s="41" t="str">
        <f>IF(D11="","",IF(D11=Sheet1!D113,"OK","NG"))</f>
        <v/>
      </c>
      <c r="R11" s="41" t="str">
        <f>IF(E11="","",IF(E11=Sheet1!E113,"OK","NG"))</f>
        <v/>
      </c>
      <c r="S11" s="41" t="str">
        <f>IF(F11="","",IF(F11=Sheet1!F113,"OK","NG"))</f>
        <v/>
      </c>
      <c r="T11" s="41" t="str">
        <f>IF(G11="","",IF(G11=Sheet1!G113,"OK","NG"))</f>
        <v/>
      </c>
      <c r="U11" s="41" t="str">
        <f>IF(H11="","",IF(H11=Sheet1!H113,"OK","NG"))</f>
        <v/>
      </c>
      <c r="V11" s="41" t="str">
        <f>IF(I11="","",IF(I11=Sheet1!I113,"OK","NG"))</f>
        <v/>
      </c>
      <c r="W11" s="41" t="str">
        <f>IF(J11="","",IF(J11=Sheet1!J113,"OK","NG"))</f>
        <v/>
      </c>
      <c r="X11" s="41" t="str">
        <f>IF(K11="","",IF(K11=Sheet1!K113,"OK","NG"))</f>
        <v/>
      </c>
      <c r="Y11" s="41" t="str">
        <f>IF(L11="","",IF(L11=Sheet1!L113,"OK","NG"))</f>
        <v/>
      </c>
      <c r="Z11" s="41" t="str">
        <f>IF(M11="","",IF(M11=Sheet1!M113,"OK","NG"))</f>
        <v/>
      </c>
      <c r="AA11" s="41" t="str">
        <f>IF(N11="","",IF(N11=Sheet1!N113,"OK","NG"))</f>
        <v/>
      </c>
    </row>
  </sheetData>
  <mergeCells count="2">
    <mergeCell ref="C3:I3"/>
    <mergeCell ref="P3:V3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1A70-616D-4946-86CE-2D0DF84FA656}">
  <dimension ref="A1:H8"/>
  <sheetViews>
    <sheetView workbookViewId="0">
      <selection activeCell="B4" sqref="B4"/>
    </sheetView>
  </sheetViews>
  <sheetFormatPr defaultRowHeight="18.75"/>
  <cols>
    <col min="1" max="1" width="13" style="58" bestFit="1" customWidth="1"/>
    <col min="2" max="2" width="6.625" style="58" customWidth="1"/>
    <col min="3" max="3" width="14.125" style="58" bestFit="1" customWidth="1"/>
    <col min="4" max="4" width="7.125" style="58" bestFit="1" customWidth="1"/>
    <col min="5" max="16384" width="9" style="58"/>
  </cols>
  <sheetData>
    <row r="1" spans="1:8">
      <c r="A1" s="58" t="s">
        <v>145</v>
      </c>
    </row>
    <row r="2" spans="1:8">
      <c r="B2" s="58" t="s">
        <v>146</v>
      </c>
      <c r="F2" s="1" t="s">
        <v>72</v>
      </c>
    </row>
    <row r="3" spans="1:8">
      <c r="A3" s="59" t="s">
        <v>147</v>
      </c>
      <c r="B3" s="59" t="s">
        <v>148</v>
      </c>
      <c r="C3" s="59" t="s">
        <v>149</v>
      </c>
      <c r="D3" s="59" t="s">
        <v>150</v>
      </c>
      <c r="F3" s="59" t="s">
        <v>148</v>
      </c>
      <c r="G3" s="59" t="s">
        <v>149</v>
      </c>
      <c r="H3" s="59" t="s">
        <v>150</v>
      </c>
    </row>
    <row r="4" spans="1:8">
      <c r="A4" s="60" t="s">
        <v>151</v>
      </c>
      <c r="B4" s="62"/>
      <c r="C4" s="62"/>
      <c r="D4" s="62"/>
      <c r="F4" s="41" t="str">
        <f>IF(B4="","",IF(B4=Sheet1!B118,"OK","NG"))</f>
        <v/>
      </c>
      <c r="G4" s="41" t="str">
        <f>IF(C4="","",IF(C4=Sheet1!C118,"OK","NG"))</f>
        <v/>
      </c>
      <c r="H4" s="41" t="str">
        <f>IF(D4="","",IF(D4=Sheet1!D118,"OK","NG"))</f>
        <v/>
      </c>
    </row>
    <row r="5" spans="1:8">
      <c r="A5" s="60" t="s">
        <v>152</v>
      </c>
      <c r="B5" s="62"/>
      <c r="C5" s="62"/>
      <c r="D5" s="62"/>
      <c r="F5" s="41" t="str">
        <f>IF(B5="","",IF(B5=Sheet1!B119,"OK","NG"))</f>
        <v/>
      </c>
      <c r="G5" s="41" t="str">
        <f>IF(C5="","",IF(C5=Sheet1!C119,"OK","NG"))</f>
        <v/>
      </c>
      <c r="H5" s="41" t="str">
        <f>IF(D5="","",IF(D5=Sheet1!D119,"OK","NG"))</f>
        <v/>
      </c>
    </row>
    <row r="6" spans="1:8">
      <c r="A6" s="60" t="s">
        <v>153</v>
      </c>
      <c r="B6" s="62"/>
      <c r="C6" s="62"/>
      <c r="D6" s="62"/>
      <c r="F6" s="41" t="str">
        <f>IF(B6="","",IF(B6=Sheet1!B120,"OK","NG"))</f>
        <v/>
      </c>
      <c r="G6" s="41" t="str">
        <f>IF(C6="","",IF(C6=Sheet1!C120,"OK","NG"))</f>
        <v/>
      </c>
      <c r="H6" s="41" t="str">
        <f>IF(D6="","",IF(D6=Sheet1!D120,"OK","NG"))</f>
        <v/>
      </c>
    </row>
    <row r="7" spans="1:8">
      <c r="A7" s="60" t="s">
        <v>154</v>
      </c>
      <c r="B7" s="62"/>
      <c r="C7" s="62"/>
      <c r="D7" s="62"/>
      <c r="F7" s="41" t="str">
        <f>IF(B7="","",IF(B7=Sheet1!B121,"OK","NG"))</f>
        <v/>
      </c>
      <c r="G7" s="41" t="str">
        <f>IF(C7="","",IF(C7=Sheet1!C121,"OK","NG"))</f>
        <v/>
      </c>
      <c r="H7" s="41" t="str">
        <f>IF(D7="","",IF(D7=Sheet1!D121,"OK","NG"))</f>
        <v/>
      </c>
    </row>
    <row r="8" spans="1:8">
      <c r="A8" s="60" t="s">
        <v>155</v>
      </c>
      <c r="B8" s="62"/>
      <c r="C8" s="62"/>
      <c r="D8" s="62"/>
      <c r="F8" s="41" t="str">
        <f>IF(B8="","",IF(B8=Sheet1!B122,"OK","NG"))</f>
        <v/>
      </c>
      <c r="G8" s="41" t="str">
        <f>IF(C8="","",IF(C8=Sheet1!C122,"OK","NG"))</f>
        <v/>
      </c>
      <c r="H8" s="41" t="str">
        <f>IF(D8="","",IF(D8=Sheet1!D122,"OK","NG"))</f>
        <v/>
      </c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opLeftCell="A109" workbookViewId="0">
      <selection activeCell="G5" sqref="G5:I9"/>
    </sheetView>
  </sheetViews>
  <sheetFormatPr defaultRowHeight="18.75"/>
  <sheetData>
    <row r="1" spans="1:9">
      <c r="A1" s="1" t="s">
        <v>0</v>
      </c>
      <c r="B1" s="1"/>
      <c r="C1" s="1"/>
      <c r="D1" s="1"/>
      <c r="E1" s="1"/>
    </row>
    <row r="2" spans="1:9">
      <c r="A2" s="2" t="s">
        <v>1</v>
      </c>
      <c r="B2" s="1"/>
      <c r="C2" s="1"/>
      <c r="D2" s="1"/>
      <c r="E2" s="1"/>
    </row>
    <row r="3" spans="1:9">
      <c r="A3" s="1"/>
      <c r="B3" s="1"/>
      <c r="C3" s="1"/>
      <c r="D3" s="1"/>
      <c r="E3" s="3" t="s">
        <v>2</v>
      </c>
    </row>
    <row r="4" spans="1:9" ht="19.5" thickBo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spans="1:9" ht="19.5" thickBot="1">
      <c r="A5" s="5">
        <v>1</v>
      </c>
      <c r="B5" s="5" t="s">
        <v>8</v>
      </c>
      <c r="C5" s="5">
        <v>285</v>
      </c>
      <c r="D5" s="25">
        <f>C5-288</f>
        <v>-3</v>
      </c>
      <c r="E5" s="26">
        <f>_xlfn.RANK.EQ(D5,$D$5:$D$14,1)</f>
        <v>5</v>
      </c>
      <c r="G5" s="72" t="s">
        <v>156</v>
      </c>
      <c r="H5" s="72"/>
      <c r="I5" s="73">
        <f>SMALL(D5:D14,H6)</f>
        <v>-12</v>
      </c>
    </row>
    <row r="6" spans="1:9">
      <c r="A6" s="5">
        <v>2</v>
      </c>
      <c r="B6" s="5" t="s">
        <v>9</v>
      </c>
      <c r="C6" s="5">
        <v>288</v>
      </c>
      <c r="D6" s="27">
        <f t="shared" ref="D6:D14" si="0">C6-288</f>
        <v>0</v>
      </c>
      <c r="E6" s="28">
        <f t="shared" ref="E6:E14" si="1">_xlfn.RANK.EQ(D6,$D$5:$D$14,1)</f>
        <v>8</v>
      </c>
      <c r="G6" s="72" t="s">
        <v>157</v>
      </c>
      <c r="H6" s="69">
        <v>1</v>
      </c>
      <c r="I6" s="72" t="s">
        <v>158</v>
      </c>
    </row>
    <row r="7" spans="1:9" ht="19.5" thickBot="1">
      <c r="A7" s="5">
        <v>3</v>
      </c>
      <c r="B7" s="5" t="s">
        <v>10</v>
      </c>
      <c r="C7" s="5">
        <v>276</v>
      </c>
      <c r="D7" s="27">
        <f t="shared" si="0"/>
        <v>-12</v>
      </c>
      <c r="E7" s="28">
        <f t="shared" si="1"/>
        <v>1</v>
      </c>
      <c r="G7" s="72"/>
      <c r="H7" s="72"/>
      <c r="I7" s="72"/>
    </row>
    <row r="8" spans="1:9" ht="19.5" thickBot="1">
      <c r="A8" s="5">
        <v>4</v>
      </c>
      <c r="B8" s="5" t="s">
        <v>11</v>
      </c>
      <c r="C8" s="5">
        <v>290</v>
      </c>
      <c r="D8" s="27">
        <f t="shared" si="0"/>
        <v>2</v>
      </c>
      <c r="E8" s="28">
        <f t="shared" si="1"/>
        <v>9</v>
      </c>
      <c r="G8" s="72" t="s">
        <v>159</v>
      </c>
      <c r="H8" s="72"/>
      <c r="I8" s="73">
        <f>LARGE(D5:D14,H9)</f>
        <v>2</v>
      </c>
    </row>
    <row r="9" spans="1:9">
      <c r="A9" s="5">
        <v>5</v>
      </c>
      <c r="B9" s="5" t="s">
        <v>12</v>
      </c>
      <c r="C9" s="5">
        <v>286</v>
      </c>
      <c r="D9" s="29">
        <f t="shared" si="0"/>
        <v>-2</v>
      </c>
      <c r="E9" s="30">
        <f t="shared" si="1"/>
        <v>6</v>
      </c>
      <c r="G9" s="72" t="s">
        <v>160</v>
      </c>
      <c r="H9" s="69">
        <v>2</v>
      </c>
      <c r="I9" s="72" t="s">
        <v>158</v>
      </c>
    </row>
    <row r="10" spans="1:9">
      <c r="A10" s="5">
        <v>6</v>
      </c>
      <c r="B10" s="5" t="s">
        <v>13</v>
      </c>
      <c r="C10" s="5">
        <v>295</v>
      </c>
      <c r="D10" s="25">
        <f t="shared" si="0"/>
        <v>7</v>
      </c>
      <c r="E10" s="26">
        <f t="shared" si="1"/>
        <v>10</v>
      </c>
    </row>
    <row r="11" spans="1:9">
      <c r="A11" s="5">
        <v>7</v>
      </c>
      <c r="B11" s="5" t="s">
        <v>14</v>
      </c>
      <c r="C11" s="5">
        <v>286</v>
      </c>
      <c r="D11" s="27">
        <f t="shared" si="0"/>
        <v>-2</v>
      </c>
      <c r="E11" s="28">
        <f t="shared" si="1"/>
        <v>6</v>
      </c>
    </row>
    <row r="12" spans="1:9">
      <c r="A12" s="5">
        <v>8</v>
      </c>
      <c r="B12" s="5" t="s">
        <v>15</v>
      </c>
      <c r="C12" s="5">
        <v>278</v>
      </c>
      <c r="D12" s="27">
        <f t="shared" si="0"/>
        <v>-10</v>
      </c>
      <c r="E12" s="28">
        <f t="shared" si="1"/>
        <v>2</v>
      </c>
    </row>
    <row r="13" spans="1:9">
      <c r="A13" s="5">
        <v>9</v>
      </c>
      <c r="B13" s="5" t="s">
        <v>16</v>
      </c>
      <c r="C13" s="5">
        <v>279</v>
      </c>
      <c r="D13" s="27">
        <f t="shared" si="0"/>
        <v>-9</v>
      </c>
      <c r="E13" s="28">
        <f t="shared" si="1"/>
        <v>3</v>
      </c>
    </row>
    <row r="14" spans="1:9" ht="19.5" thickBot="1">
      <c r="A14" s="5">
        <v>10</v>
      </c>
      <c r="B14" s="5" t="s">
        <v>17</v>
      </c>
      <c r="C14" s="5">
        <v>283</v>
      </c>
      <c r="D14" s="31">
        <f t="shared" si="0"/>
        <v>-5</v>
      </c>
      <c r="E14" s="32">
        <f t="shared" si="1"/>
        <v>4</v>
      </c>
    </row>
    <row r="16" spans="1:9">
      <c r="A16" s="1" t="s">
        <v>18</v>
      </c>
      <c r="B16" s="1"/>
      <c r="C16" s="1"/>
      <c r="D16" s="1"/>
      <c r="E16" s="1"/>
    </row>
    <row r="17" spans="1:5">
      <c r="A17" s="1"/>
      <c r="B17" s="1" t="s">
        <v>19</v>
      </c>
      <c r="C17" s="1"/>
      <c r="D17" s="1"/>
      <c r="E17" s="3" t="s">
        <v>20</v>
      </c>
    </row>
    <row r="18" spans="1:5">
      <c r="A18" s="7" t="s">
        <v>21</v>
      </c>
      <c r="B18" s="7" t="s">
        <v>22</v>
      </c>
      <c r="C18" s="7" t="s">
        <v>23</v>
      </c>
      <c r="D18" s="7" t="s">
        <v>24</v>
      </c>
      <c r="E18" s="7" t="s">
        <v>25</v>
      </c>
    </row>
    <row r="19" spans="1:5">
      <c r="A19" s="5">
        <v>101</v>
      </c>
      <c r="B19" s="35" t="str">
        <f>VLOOKUP(A19,$A$27:$C$32,2)</f>
        <v>レギュラー</v>
      </c>
      <c r="C19" s="8">
        <v>25</v>
      </c>
      <c r="D19" s="33">
        <f>VLOOKUP(A19,$A$27:$C$32,3)</f>
        <v>1000</v>
      </c>
      <c r="E19" s="34">
        <f>C19*D19</f>
        <v>25000</v>
      </c>
    </row>
    <row r="20" spans="1:5">
      <c r="A20" s="5">
        <v>202</v>
      </c>
      <c r="B20" s="35" t="str">
        <f t="shared" ref="B20:B24" si="2">VLOOKUP(A20,$A$27:$C$32,2)</f>
        <v>十七茶</v>
      </c>
      <c r="C20" s="8">
        <v>50</v>
      </c>
      <c r="D20" s="33">
        <f t="shared" ref="D20:D24" si="3">VLOOKUP(A20,$A$27:$C$32,3)</f>
        <v>150</v>
      </c>
      <c r="E20" s="34">
        <f t="shared" ref="E20:E24" si="4">C20*D20</f>
        <v>7500</v>
      </c>
    </row>
    <row r="21" spans="1:5">
      <c r="A21" s="5">
        <v>103</v>
      </c>
      <c r="B21" s="35" t="str">
        <f t="shared" si="2"/>
        <v>スペシャルミックス</v>
      </c>
      <c r="C21" s="8">
        <v>30</v>
      </c>
      <c r="D21" s="33">
        <f t="shared" si="3"/>
        <v>1500</v>
      </c>
      <c r="E21" s="34">
        <f t="shared" si="4"/>
        <v>45000</v>
      </c>
    </row>
    <row r="22" spans="1:5">
      <c r="A22" s="5">
        <v>201</v>
      </c>
      <c r="B22" s="35" t="str">
        <f t="shared" si="2"/>
        <v>コイコーラ</v>
      </c>
      <c r="C22" s="8">
        <v>49</v>
      </c>
      <c r="D22" s="33">
        <f t="shared" si="3"/>
        <v>120</v>
      </c>
      <c r="E22" s="34">
        <f t="shared" si="4"/>
        <v>5880</v>
      </c>
    </row>
    <row r="23" spans="1:5">
      <c r="A23" s="5">
        <v>102</v>
      </c>
      <c r="B23" s="35" t="str">
        <f t="shared" si="2"/>
        <v>ハーフ＆ハーフ</v>
      </c>
      <c r="C23" s="8">
        <v>35</v>
      </c>
      <c r="D23" s="33">
        <f t="shared" si="3"/>
        <v>1200</v>
      </c>
      <c r="E23" s="34">
        <f t="shared" si="4"/>
        <v>42000</v>
      </c>
    </row>
    <row r="24" spans="1:5">
      <c r="A24" s="5">
        <v>203</v>
      </c>
      <c r="B24" s="35" t="str">
        <f t="shared" si="2"/>
        <v>おーい水</v>
      </c>
      <c r="C24" s="8">
        <v>28</v>
      </c>
      <c r="D24" s="33">
        <f t="shared" si="3"/>
        <v>130</v>
      </c>
      <c r="E24" s="34">
        <f t="shared" si="4"/>
        <v>3640</v>
      </c>
    </row>
    <row r="25" spans="1:5">
      <c r="A25" s="1" t="s">
        <v>26</v>
      </c>
      <c r="B25" s="1"/>
      <c r="C25" s="1"/>
      <c r="D25" s="1"/>
      <c r="E25" s="1"/>
    </row>
    <row r="26" spans="1:5">
      <c r="A26" s="7" t="s">
        <v>21</v>
      </c>
      <c r="B26" s="7" t="s">
        <v>22</v>
      </c>
      <c r="C26" s="7" t="s">
        <v>24</v>
      </c>
      <c r="D26" s="1"/>
      <c r="E26" s="1"/>
    </row>
    <row r="27" spans="1:5">
      <c r="A27" s="5">
        <v>101</v>
      </c>
      <c r="B27" s="5" t="s">
        <v>27</v>
      </c>
      <c r="C27" s="9">
        <v>1000</v>
      </c>
      <c r="D27" s="1"/>
      <c r="E27" s="1"/>
    </row>
    <row r="28" spans="1:5">
      <c r="A28" s="5">
        <v>102</v>
      </c>
      <c r="B28" s="5" t="s">
        <v>28</v>
      </c>
      <c r="C28" s="9">
        <v>1200</v>
      </c>
      <c r="D28" s="1"/>
      <c r="E28" s="1"/>
    </row>
    <row r="29" spans="1:5">
      <c r="A29" s="5">
        <v>103</v>
      </c>
      <c r="B29" s="5" t="s">
        <v>29</v>
      </c>
      <c r="C29" s="9">
        <v>1500</v>
      </c>
      <c r="D29" s="1"/>
      <c r="E29" s="1"/>
    </row>
    <row r="30" spans="1:5">
      <c r="A30" s="5">
        <v>201</v>
      </c>
      <c r="B30" s="5" t="s">
        <v>30</v>
      </c>
      <c r="C30" s="9">
        <v>120</v>
      </c>
      <c r="D30" s="1"/>
      <c r="E30" s="1"/>
    </row>
    <row r="31" spans="1:5">
      <c r="A31" s="5">
        <v>202</v>
      </c>
      <c r="B31" s="5" t="s">
        <v>31</v>
      </c>
      <c r="C31" s="9">
        <v>150</v>
      </c>
      <c r="D31" s="1"/>
      <c r="E31" s="1"/>
    </row>
    <row r="32" spans="1:5">
      <c r="A32" s="5">
        <v>203</v>
      </c>
      <c r="B32" s="5" t="s">
        <v>32</v>
      </c>
      <c r="C32" s="9">
        <v>130</v>
      </c>
      <c r="D32" s="1"/>
      <c r="E32" s="1"/>
    </row>
    <row r="34" spans="1:5">
      <c r="A34" s="1" t="s">
        <v>53</v>
      </c>
      <c r="B34" s="1"/>
      <c r="C34" s="1"/>
    </row>
    <row r="35" spans="1:5">
      <c r="A35" s="63" t="s">
        <v>54</v>
      </c>
      <c r="B35" s="63"/>
      <c r="C35" s="63"/>
    </row>
    <row r="36" spans="1:5" ht="19.5" thickBot="1">
      <c r="A36" s="19" t="s">
        <v>55</v>
      </c>
      <c r="B36" s="7" t="s">
        <v>56</v>
      </c>
      <c r="C36" s="7" t="s">
        <v>57</v>
      </c>
    </row>
    <row r="37" spans="1:5" ht="19.5" thickBot="1">
      <c r="A37" s="23">
        <v>80</v>
      </c>
      <c r="B37" s="36" t="str">
        <f>VLOOKUP(A37,A41:C46,2,1)</f>
        <v>Ｂ</v>
      </c>
      <c r="C37" s="37" t="str">
        <f>VLOOKUP(A37,A41:C46,3,1)</f>
        <v>まあまあ</v>
      </c>
    </row>
    <row r="38" spans="1:5">
      <c r="A38" s="13"/>
      <c r="B38" s="20"/>
      <c r="C38" s="13"/>
    </row>
    <row r="39" spans="1:5">
      <c r="A39" s="63" t="s">
        <v>58</v>
      </c>
      <c r="B39" s="63"/>
      <c r="C39" s="63"/>
    </row>
    <row r="40" spans="1:5">
      <c r="A40" s="7" t="s">
        <v>59</v>
      </c>
      <c r="B40" s="7" t="s">
        <v>56</v>
      </c>
      <c r="C40" s="7" t="s">
        <v>57</v>
      </c>
    </row>
    <row r="41" spans="1:5">
      <c r="A41" s="5">
        <v>0</v>
      </c>
      <c r="B41" s="7" t="s">
        <v>60</v>
      </c>
      <c r="C41" s="5" t="s">
        <v>61</v>
      </c>
    </row>
    <row r="42" spans="1:5">
      <c r="A42" s="5">
        <v>21</v>
      </c>
      <c r="B42" s="7" t="s">
        <v>62</v>
      </c>
      <c r="C42" s="5" t="s">
        <v>63</v>
      </c>
    </row>
    <row r="43" spans="1:5">
      <c r="A43" s="5">
        <v>41</v>
      </c>
      <c r="B43" s="7" t="s">
        <v>64</v>
      </c>
      <c r="C43" s="5" t="s">
        <v>65</v>
      </c>
    </row>
    <row r="44" spans="1:5">
      <c r="A44" s="5">
        <v>61</v>
      </c>
      <c r="B44" s="7" t="s">
        <v>66</v>
      </c>
      <c r="C44" s="5" t="s">
        <v>67</v>
      </c>
    </row>
    <row r="45" spans="1:5">
      <c r="A45" s="5">
        <v>81</v>
      </c>
      <c r="B45" s="7" t="s">
        <v>68</v>
      </c>
      <c r="C45" s="5" t="s">
        <v>69</v>
      </c>
    </row>
    <row r="46" spans="1:5">
      <c r="A46" s="5">
        <v>100</v>
      </c>
      <c r="B46" s="7" t="s">
        <v>70</v>
      </c>
      <c r="C46" s="5" t="s">
        <v>71</v>
      </c>
    </row>
    <row r="48" spans="1:5">
      <c r="A48" s="1" t="s">
        <v>33</v>
      </c>
      <c r="B48" s="1"/>
      <c r="C48" s="1"/>
      <c r="D48" s="1"/>
      <c r="E48" s="1"/>
    </row>
    <row r="49" spans="1:5">
      <c r="A49" s="1" t="s">
        <v>34</v>
      </c>
      <c r="B49" s="1"/>
      <c r="C49" s="1"/>
      <c r="D49" s="1"/>
      <c r="E49" s="1"/>
    </row>
    <row r="50" spans="1:5">
      <c r="A50" s="7" t="s">
        <v>3</v>
      </c>
      <c r="B50" s="7" t="s">
        <v>35</v>
      </c>
      <c r="C50" s="7" t="s">
        <v>36</v>
      </c>
      <c r="D50" s="7" t="s">
        <v>37</v>
      </c>
      <c r="E50" s="7" t="s">
        <v>38</v>
      </c>
    </row>
    <row r="51" spans="1:5">
      <c r="A51" s="7">
        <v>1101</v>
      </c>
      <c r="B51" s="7" t="s">
        <v>39</v>
      </c>
      <c r="C51" s="7">
        <v>50</v>
      </c>
      <c r="D51" s="7">
        <v>60</v>
      </c>
      <c r="E51" s="7">
        <v>60</v>
      </c>
    </row>
    <row r="52" spans="1:5">
      <c r="A52" s="7">
        <v>1102</v>
      </c>
      <c r="B52" s="7" t="s">
        <v>40</v>
      </c>
      <c r="C52" s="7">
        <v>20</v>
      </c>
      <c r="D52" s="7">
        <v>50</v>
      </c>
      <c r="E52" s="7">
        <v>10</v>
      </c>
    </row>
    <row r="53" spans="1:5">
      <c r="A53" s="7">
        <v>1103</v>
      </c>
      <c r="B53" s="7" t="s">
        <v>41</v>
      </c>
      <c r="C53" s="7">
        <v>60</v>
      </c>
      <c r="D53" s="7">
        <v>90</v>
      </c>
      <c r="E53" s="7">
        <v>50</v>
      </c>
    </row>
    <row r="54" spans="1:5">
      <c r="A54" s="7">
        <v>1104</v>
      </c>
      <c r="B54" s="7" t="s">
        <v>42</v>
      </c>
      <c r="C54" s="7">
        <v>100</v>
      </c>
      <c r="D54" s="7">
        <v>100</v>
      </c>
      <c r="E54" s="7">
        <v>100</v>
      </c>
    </row>
    <row r="55" spans="1:5">
      <c r="A55" s="7">
        <v>1105</v>
      </c>
      <c r="B55" s="7" t="s">
        <v>43</v>
      </c>
      <c r="C55" s="7">
        <v>70</v>
      </c>
      <c r="D55" s="7">
        <v>60</v>
      </c>
      <c r="E55" s="7">
        <v>60</v>
      </c>
    </row>
    <row r="56" spans="1:5">
      <c r="A56" s="1" t="s">
        <v>44</v>
      </c>
      <c r="B56" s="1"/>
      <c r="C56" s="1"/>
      <c r="D56" s="1"/>
      <c r="E56" s="1"/>
    </row>
    <row r="57" spans="1:5">
      <c r="A57" s="7" t="s">
        <v>45</v>
      </c>
      <c r="B57" s="7">
        <v>0</v>
      </c>
      <c r="C57" s="7">
        <v>100</v>
      </c>
      <c r="D57" s="7">
        <v>200</v>
      </c>
      <c r="E57" s="7">
        <v>300</v>
      </c>
    </row>
    <row r="58" spans="1:5">
      <c r="A58" s="7" t="s">
        <v>46</v>
      </c>
      <c r="B58" s="7" t="s">
        <v>47</v>
      </c>
      <c r="C58" s="7" t="s">
        <v>48</v>
      </c>
      <c r="D58" s="7" t="s">
        <v>49</v>
      </c>
      <c r="E58" s="7" t="s">
        <v>50</v>
      </c>
    </row>
    <row r="59" spans="1:5" ht="19.5" thickBot="1">
      <c r="A59" s="1" t="s">
        <v>51</v>
      </c>
      <c r="B59" s="1"/>
      <c r="C59" s="1"/>
      <c r="D59" s="1"/>
      <c r="E59" s="1"/>
    </row>
    <row r="60" spans="1:5" ht="19.5" thickBot="1">
      <c r="A60" s="24">
        <v>1103</v>
      </c>
      <c r="B60" s="13"/>
      <c r="C60" s="13"/>
      <c r="D60" s="13"/>
      <c r="E60" s="13"/>
    </row>
    <row r="61" spans="1:5">
      <c r="A61" s="14"/>
      <c r="B61" s="15"/>
      <c r="C61" s="15" t="s">
        <v>52</v>
      </c>
      <c r="D61" s="15"/>
      <c r="E61" s="16"/>
    </row>
    <row r="62" spans="1:5">
      <c r="A62" s="38" t="s">
        <v>3</v>
      </c>
      <c r="B62" s="39">
        <f>VLOOKUP(A60,A51:E55,1,0)</f>
        <v>1103</v>
      </c>
      <c r="C62" s="40"/>
      <c r="D62" s="38" t="s">
        <v>35</v>
      </c>
      <c r="E62" s="38" t="str">
        <f>VLOOKUP(A60,A51:E55,2,0)</f>
        <v>高城</v>
      </c>
    </row>
    <row r="63" spans="1:5">
      <c r="A63" s="38" t="s">
        <v>36</v>
      </c>
      <c r="B63" s="38" t="s">
        <v>37</v>
      </c>
      <c r="C63" s="38" t="s">
        <v>38</v>
      </c>
      <c r="D63" s="38" t="s">
        <v>45</v>
      </c>
      <c r="E63" s="38" t="s">
        <v>46</v>
      </c>
    </row>
    <row r="64" spans="1:5">
      <c r="A64" s="39">
        <f>VLOOKUP(A60,A51:E55,3,0)</f>
        <v>60</v>
      </c>
      <c r="B64" s="39">
        <f>VLOOKUP(A60,A51:E55,4,0)</f>
        <v>90</v>
      </c>
      <c r="C64" s="39">
        <f>VLOOKUP(A60,A51:E55,5,0)</f>
        <v>50</v>
      </c>
      <c r="D64" s="39">
        <f>SUM(A64:C64)</f>
        <v>200</v>
      </c>
      <c r="E64" s="39" t="str">
        <f>HLOOKUP(D64,B57:E58,2,1)</f>
        <v>B</v>
      </c>
    </row>
    <row r="66" spans="1:8">
      <c r="A66" s="43" t="s">
        <v>73</v>
      </c>
      <c r="B66" s="43"/>
      <c r="C66" s="43"/>
      <c r="D66" s="43"/>
      <c r="E66" s="43"/>
      <c r="F66" s="43"/>
      <c r="G66" s="43"/>
      <c r="H66" s="43"/>
    </row>
    <row r="67" spans="1:8">
      <c r="A67" s="43"/>
      <c r="B67" s="43" t="s">
        <v>74</v>
      </c>
      <c r="C67" s="43"/>
      <c r="D67" s="43"/>
      <c r="E67" s="43"/>
      <c r="F67" s="43"/>
      <c r="G67" s="43"/>
      <c r="H67" s="43" t="s">
        <v>75</v>
      </c>
    </row>
    <row r="68" spans="1:8">
      <c r="A68" s="44"/>
      <c r="B68" s="45" t="s">
        <v>76</v>
      </c>
      <c r="C68" s="45">
        <v>1</v>
      </c>
      <c r="D68" s="45">
        <v>2</v>
      </c>
      <c r="E68" s="45">
        <v>3</v>
      </c>
      <c r="F68" s="45">
        <v>4</v>
      </c>
      <c r="G68" s="45">
        <v>5</v>
      </c>
      <c r="H68" s="45">
        <v>6</v>
      </c>
    </row>
    <row r="69" spans="1:8">
      <c r="A69" s="45" t="s">
        <v>77</v>
      </c>
      <c r="B69" s="45" t="s">
        <v>78</v>
      </c>
      <c r="C69" s="45" t="s">
        <v>79</v>
      </c>
      <c r="D69" s="45" t="s">
        <v>80</v>
      </c>
      <c r="E69" s="45" t="s">
        <v>81</v>
      </c>
      <c r="F69" s="45" t="s">
        <v>82</v>
      </c>
      <c r="G69" s="45" t="s">
        <v>83</v>
      </c>
      <c r="H69" s="45" t="s">
        <v>84</v>
      </c>
    </row>
    <row r="70" spans="1:8">
      <c r="A70" s="45">
        <v>1</v>
      </c>
      <c r="B70" s="45" t="s">
        <v>85</v>
      </c>
      <c r="C70" s="46">
        <v>3180</v>
      </c>
      <c r="D70" s="46">
        <v>5020</v>
      </c>
      <c r="E70" s="46">
        <v>6020</v>
      </c>
      <c r="F70" s="46">
        <v>8340</v>
      </c>
      <c r="G70" s="46">
        <v>12960</v>
      </c>
      <c r="H70" s="46">
        <v>14380</v>
      </c>
    </row>
    <row r="71" spans="1:8">
      <c r="A71" s="45">
        <v>2</v>
      </c>
      <c r="B71" s="45" t="s">
        <v>79</v>
      </c>
      <c r="C71" s="47" t="s">
        <v>86</v>
      </c>
      <c r="D71" s="46">
        <v>3740</v>
      </c>
      <c r="E71" s="46">
        <v>5150</v>
      </c>
      <c r="F71" s="46">
        <v>6580</v>
      </c>
      <c r="G71" s="46">
        <v>12530</v>
      </c>
      <c r="H71" s="46">
        <v>13840</v>
      </c>
    </row>
    <row r="72" spans="1:8">
      <c r="A72" s="45">
        <v>3</v>
      </c>
      <c r="B72" s="45" t="s">
        <v>80</v>
      </c>
      <c r="C72" s="47" t="s">
        <v>86</v>
      </c>
      <c r="D72" s="47" t="s">
        <v>86</v>
      </c>
      <c r="E72" s="46">
        <v>3170</v>
      </c>
      <c r="F72" s="46">
        <v>5150</v>
      </c>
      <c r="G72" s="46">
        <v>10560</v>
      </c>
      <c r="H72" s="46">
        <v>12200</v>
      </c>
    </row>
    <row r="73" spans="1:8">
      <c r="A73" s="45">
        <v>4</v>
      </c>
      <c r="B73" s="45" t="s">
        <v>81</v>
      </c>
      <c r="C73" s="47" t="s">
        <v>86</v>
      </c>
      <c r="D73" s="47" t="s">
        <v>86</v>
      </c>
      <c r="E73" s="47" t="s">
        <v>86</v>
      </c>
      <c r="F73" s="46">
        <v>3740</v>
      </c>
      <c r="G73" s="46">
        <v>9900</v>
      </c>
      <c r="H73" s="46">
        <v>11650</v>
      </c>
    </row>
    <row r="74" spans="1:8">
      <c r="A74" s="45">
        <v>5</v>
      </c>
      <c r="B74" s="45" t="s">
        <v>82</v>
      </c>
      <c r="C74" s="47" t="s">
        <v>86</v>
      </c>
      <c r="D74" s="47" t="s">
        <v>86</v>
      </c>
      <c r="E74" s="47" t="s">
        <v>86</v>
      </c>
      <c r="F74" s="47" t="s">
        <v>86</v>
      </c>
      <c r="G74" s="46">
        <v>7240</v>
      </c>
      <c r="H74" s="46">
        <v>9120</v>
      </c>
    </row>
    <row r="75" spans="1:8">
      <c r="A75" s="45">
        <v>6</v>
      </c>
      <c r="B75" s="45" t="s">
        <v>83</v>
      </c>
      <c r="C75" s="47" t="s">
        <v>86</v>
      </c>
      <c r="D75" s="47" t="s">
        <v>86</v>
      </c>
      <c r="E75" s="47" t="s">
        <v>86</v>
      </c>
      <c r="F75" s="47" t="s">
        <v>86</v>
      </c>
      <c r="G75" s="47" t="s">
        <v>86</v>
      </c>
      <c r="H75" s="46">
        <v>3390</v>
      </c>
    </row>
    <row r="76" spans="1:8">
      <c r="A76" s="43"/>
      <c r="B76" s="43" t="s">
        <v>87</v>
      </c>
      <c r="C76" s="43"/>
      <c r="D76" s="43"/>
      <c r="E76" s="43"/>
      <c r="F76" s="43"/>
      <c r="G76" s="43"/>
      <c r="H76" s="43"/>
    </row>
    <row r="77" spans="1:8" ht="19.5" thickBot="1">
      <c r="A77" s="44"/>
      <c r="B77" s="48" t="s">
        <v>3</v>
      </c>
      <c r="C77" s="45" t="s">
        <v>78</v>
      </c>
      <c r="D77" s="43"/>
      <c r="E77" s="43"/>
      <c r="F77" s="43"/>
      <c r="G77" s="43"/>
      <c r="H77" s="43"/>
    </row>
    <row r="78" spans="1:8" ht="19.5" thickBot="1">
      <c r="A78" s="49" t="s">
        <v>77</v>
      </c>
      <c r="B78" s="51">
        <v>1</v>
      </c>
      <c r="C78" s="67" t="str">
        <f>VLOOKUP(B78,A70:B75,2,0)</f>
        <v>東京</v>
      </c>
      <c r="D78" s="43"/>
      <c r="E78" s="43"/>
      <c r="F78" s="43"/>
      <c r="G78" s="43"/>
      <c r="H78" s="43"/>
    </row>
    <row r="79" spans="1:8" ht="19.5" thickBot="1">
      <c r="A79" s="49" t="s">
        <v>88</v>
      </c>
      <c r="B79" s="51">
        <v>3</v>
      </c>
      <c r="C79" s="67" t="str">
        <f>HLOOKUP(B79,C68:H69,2,0)</f>
        <v>軽井沢</v>
      </c>
      <c r="D79" s="43"/>
      <c r="E79" s="43"/>
      <c r="F79" s="43"/>
      <c r="G79" s="43"/>
      <c r="H79" s="43"/>
    </row>
    <row r="80" spans="1:8">
      <c r="A80" s="45" t="s">
        <v>89</v>
      </c>
      <c r="B80" s="50" t="s">
        <v>90</v>
      </c>
      <c r="C80" s="68">
        <f>INDEX(C70:H75,B78,B79)</f>
        <v>6020</v>
      </c>
      <c r="D80" s="43"/>
      <c r="E80" s="43"/>
      <c r="F80" s="43"/>
      <c r="G80" s="43"/>
      <c r="H80" s="43"/>
    </row>
    <row r="82" spans="1:9">
      <c r="A82" s="43" t="s">
        <v>91</v>
      </c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 t="s">
        <v>92</v>
      </c>
      <c r="C83" s="43"/>
      <c r="D83" s="43"/>
      <c r="E83" s="43"/>
      <c r="F83" s="43"/>
      <c r="G83" s="54" t="s">
        <v>93</v>
      </c>
      <c r="H83" s="43"/>
      <c r="I83" s="43"/>
    </row>
    <row r="84" spans="1:9">
      <c r="A84" s="55" t="s">
        <v>94</v>
      </c>
      <c r="B84" s="55" t="s">
        <v>95</v>
      </c>
      <c r="C84" s="55" t="s">
        <v>96</v>
      </c>
      <c r="D84" s="55" t="s">
        <v>97</v>
      </c>
      <c r="E84" s="55" t="s">
        <v>96</v>
      </c>
      <c r="F84" s="55" t="s">
        <v>98</v>
      </c>
      <c r="G84" s="55" t="s">
        <v>99</v>
      </c>
      <c r="H84" s="43"/>
      <c r="I84" s="43"/>
    </row>
    <row r="85" spans="1:9">
      <c r="A85" s="45">
        <v>3</v>
      </c>
      <c r="B85" s="45">
        <v>1</v>
      </c>
      <c r="C85" s="45">
        <v>3</v>
      </c>
      <c r="D85" s="69" t="str">
        <f>VLOOKUP(C85,$C$96:$D$101,2,0)</f>
        <v>歌とダンス</v>
      </c>
      <c r="E85" s="45">
        <v>2</v>
      </c>
      <c r="F85" s="69" t="str">
        <f>HLOOKUP(E85,$G$95:$I$96,2,0)</f>
        <v>講　堂</v>
      </c>
      <c r="G85" s="69" t="str">
        <f>INDEX($G$99:$I$101,A85,B85)</f>
        <v>武藤</v>
      </c>
      <c r="H85" s="43"/>
      <c r="I85" s="43"/>
    </row>
    <row r="86" spans="1:9">
      <c r="A86" s="45">
        <v>3</v>
      </c>
      <c r="B86" s="45">
        <v>2</v>
      </c>
      <c r="C86" s="45">
        <v>1</v>
      </c>
      <c r="D86" s="69" t="str">
        <f t="shared" ref="D86:D93" si="5">VLOOKUP(C86,$C$96:$D$101,2,0)</f>
        <v>お芝居</v>
      </c>
      <c r="E86" s="45">
        <v>3</v>
      </c>
      <c r="F86" s="69" t="str">
        <f t="shared" ref="F86:F93" si="6">HLOOKUP(E86,$G$95:$I$96,2,0)</f>
        <v>ホール</v>
      </c>
      <c r="G86" s="69" t="str">
        <f t="shared" ref="G86:G93" si="7">INDEX($G$99:$I$101,A86,B86)</f>
        <v>大場</v>
      </c>
      <c r="H86" s="43"/>
      <c r="I86" s="43"/>
    </row>
    <row r="87" spans="1:9">
      <c r="A87" s="45">
        <v>3</v>
      </c>
      <c r="B87" s="45">
        <v>3</v>
      </c>
      <c r="C87" s="45">
        <v>4</v>
      </c>
      <c r="D87" s="69" t="str">
        <f t="shared" si="5"/>
        <v>飲食店</v>
      </c>
      <c r="E87" s="45">
        <v>1</v>
      </c>
      <c r="F87" s="69" t="str">
        <f t="shared" si="6"/>
        <v>ゼミ室</v>
      </c>
      <c r="G87" s="69" t="str">
        <f t="shared" si="7"/>
        <v>矢吹</v>
      </c>
      <c r="H87" s="43"/>
      <c r="I87" s="43"/>
    </row>
    <row r="88" spans="1:9">
      <c r="A88" s="45">
        <v>2</v>
      </c>
      <c r="B88" s="45">
        <v>1</v>
      </c>
      <c r="C88" s="45">
        <v>5</v>
      </c>
      <c r="D88" s="69" t="str">
        <f t="shared" si="5"/>
        <v>体力測定</v>
      </c>
      <c r="E88" s="45">
        <v>1</v>
      </c>
      <c r="F88" s="69" t="str">
        <f t="shared" si="6"/>
        <v>ゼミ室</v>
      </c>
      <c r="G88" s="69" t="str">
        <f t="shared" si="7"/>
        <v>荻野</v>
      </c>
      <c r="H88" s="43"/>
      <c r="I88" s="43"/>
    </row>
    <row r="89" spans="1:9">
      <c r="A89" s="45">
        <v>2</v>
      </c>
      <c r="B89" s="45">
        <v>2</v>
      </c>
      <c r="C89" s="45">
        <v>1</v>
      </c>
      <c r="D89" s="69" t="str">
        <f t="shared" si="5"/>
        <v>お芝居</v>
      </c>
      <c r="E89" s="45">
        <v>3</v>
      </c>
      <c r="F89" s="69" t="str">
        <f t="shared" si="6"/>
        <v>ホール</v>
      </c>
      <c r="G89" s="69" t="str">
        <f t="shared" si="7"/>
        <v>岡田</v>
      </c>
      <c r="H89" s="43"/>
      <c r="I89" s="43"/>
    </row>
    <row r="90" spans="1:9">
      <c r="A90" s="45">
        <v>2</v>
      </c>
      <c r="B90" s="45">
        <v>3</v>
      </c>
      <c r="C90" s="45">
        <v>2</v>
      </c>
      <c r="D90" s="69" t="str">
        <f t="shared" si="5"/>
        <v>研究発表</v>
      </c>
      <c r="E90" s="45">
        <v>1</v>
      </c>
      <c r="F90" s="69" t="str">
        <f t="shared" si="6"/>
        <v>ゼミ室</v>
      </c>
      <c r="G90" s="69" t="str">
        <f t="shared" si="7"/>
        <v>横山</v>
      </c>
      <c r="H90" s="43"/>
      <c r="I90" s="43"/>
    </row>
    <row r="91" spans="1:9">
      <c r="A91" s="45">
        <v>1</v>
      </c>
      <c r="B91" s="45">
        <v>1</v>
      </c>
      <c r="C91" s="45">
        <v>4</v>
      </c>
      <c r="D91" s="69" t="str">
        <f t="shared" si="5"/>
        <v>飲食店</v>
      </c>
      <c r="E91" s="45">
        <v>1</v>
      </c>
      <c r="F91" s="69" t="str">
        <f t="shared" si="6"/>
        <v>ゼミ室</v>
      </c>
      <c r="G91" s="69" t="str">
        <f t="shared" si="7"/>
        <v>松井珠</v>
      </c>
      <c r="H91" s="43"/>
      <c r="I91" s="43"/>
    </row>
    <row r="92" spans="1:9">
      <c r="A92" s="45">
        <v>1</v>
      </c>
      <c r="B92" s="45">
        <v>2</v>
      </c>
      <c r="C92" s="45">
        <v>6</v>
      </c>
      <c r="D92" s="69" t="str">
        <f t="shared" si="5"/>
        <v>その他</v>
      </c>
      <c r="E92" s="45">
        <v>2</v>
      </c>
      <c r="F92" s="69" t="str">
        <f t="shared" si="6"/>
        <v>講　堂</v>
      </c>
      <c r="G92" s="69" t="str">
        <f t="shared" si="7"/>
        <v>須田</v>
      </c>
      <c r="H92" s="43"/>
      <c r="I92" s="43"/>
    </row>
    <row r="93" spans="1:9">
      <c r="A93" s="45">
        <v>1</v>
      </c>
      <c r="B93" s="45">
        <v>3</v>
      </c>
      <c r="C93" s="45">
        <v>2</v>
      </c>
      <c r="D93" s="69" t="str">
        <f t="shared" si="5"/>
        <v>研究発表</v>
      </c>
      <c r="E93" s="45">
        <v>1</v>
      </c>
      <c r="F93" s="69" t="str">
        <f t="shared" si="6"/>
        <v>ゼミ室</v>
      </c>
      <c r="G93" s="69" t="str">
        <f t="shared" si="7"/>
        <v>宮脇</v>
      </c>
      <c r="H93" s="43"/>
      <c r="I93" s="43"/>
    </row>
    <row r="94" spans="1:9">
      <c r="A94" s="43"/>
      <c r="B94" s="43"/>
      <c r="C94" s="43" t="s">
        <v>100</v>
      </c>
      <c r="D94" s="43"/>
      <c r="E94" s="43"/>
      <c r="F94" s="43" t="s">
        <v>101</v>
      </c>
      <c r="G94" s="43"/>
      <c r="H94" s="43"/>
      <c r="I94" s="43"/>
    </row>
    <row r="95" spans="1:9">
      <c r="A95" s="43"/>
      <c r="B95" s="43"/>
      <c r="C95" s="55" t="s">
        <v>96</v>
      </c>
      <c r="D95" s="55" t="s">
        <v>97</v>
      </c>
      <c r="E95" s="43"/>
      <c r="F95" s="55" t="s">
        <v>96</v>
      </c>
      <c r="G95" s="55">
        <v>1</v>
      </c>
      <c r="H95" s="55">
        <v>2</v>
      </c>
      <c r="I95" s="55">
        <v>3</v>
      </c>
    </row>
    <row r="96" spans="1:9">
      <c r="A96" s="43"/>
      <c r="B96" s="43"/>
      <c r="C96" s="55">
        <v>1</v>
      </c>
      <c r="D96" s="45" t="s">
        <v>102</v>
      </c>
      <c r="E96" s="43"/>
      <c r="F96" s="55" t="s">
        <v>98</v>
      </c>
      <c r="G96" s="45" t="s">
        <v>103</v>
      </c>
      <c r="H96" s="45" t="s">
        <v>104</v>
      </c>
      <c r="I96" s="45" t="s">
        <v>105</v>
      </c>
    </row>
    <row r="97" spans="1:14">
      <c r="A97" s="43"/>
      <c r="B97" s="43"/>
      <c r="C97" s="55">
        <v>2</v>
      </c>
      <c r="D97" s="45" t="s">
        <v>106</v>
      </c>
      <c r="E97" s="43"/>
      <c r="F97" s="43" t="s">
        <v>107</v>
      </c>
      <c r="G97" s="43"/>
      <c r="H97" s="43"/>
      <c r="I97" s="43"/>
    </row>
    <row r="98" spans="1:14">
      <c r="A98" s="43"/>
      <c r="B98" s="43"/>
      <c r="C98" s="55">
        <v>3</v>
      </c>
      <c r="D98" s="45" t="s">
        <v>108</v>
      </c>
      <c r="E98" s="43"/>
      <c r="F98" s="55" t="s">
        <v>109</v>
      </c>
      <c r="G98" s="55" t="s">
        <v>110</v>
      </c>
      <c r="H98" s="55" t="s">
        <v>111</v>
      </c>
      <c r="I98" s="55" t="s">
        <v>112</v>
      </c>
    </row>
    <row r="99" spans="1:14">
      <c r="A99" s="43"/>
      <c r="B99" s="43"/>
      <c r="C99" s="55">
        <v>4</v>
      </c>
      <c r="D99" s="45" t="s">
        <v>113</v>
      </c>
      <c r="E99" s="43"/>
      <c r="F99" s="55" t="s">
        <v>114</v>
      </c>
      <c r="G99" s="45" t="s">
        <v>115</v>
      </c>
      <c r="H99" s="45" t="s">
        <v>116</v>
      </c>
      <c r="I99" s="45" t="s">
        <v>117</v>
      </c>
    </row>
    <row r="100" spans="1:14">
      <c r="A100" s="43"/>
      <c r="B100" s="43"/>
      <c r="C100" s="55">
        <v>5</v>
      </c>
      <c r="D100" s="45" t="s">
        <v>118</v>
      </c>
      <c r="E100" s="43"/>
      <c r="F100" s="55" t="s">
        <v>119</v>
      </c>
      <c r="G100" s="45" t="s">
        <v>120</v>
      </c>
      <c r="H100" s="56" t="s">
        <v>121</v>
      </c>
      <c r="I100" s="45" t="s">
        <v>122</v>
      </c>
    </row>
    <row r="101" spans="1:14">
      <c r="A101" s="43"/>
      <c r="B101" s="43"/>
      <c r="C101" s="55">
        <v>6</v>
      </c>
      <c r="D101" s="45" t="s">
        <v>123</v>
      </c>
      <c r="E101" s="43"/>
      <c r="F101" s="55" t="s">
        <v>124</v>
      </c>
      <c r="G101" s="56" t="s">
        <v>125</v>
      </c>
      <c r="H101" s="56" t="s">
        <v>126</v>
      </c>
      <c r="I101" s="56" t="s">
        <v>127</v>
      </c>
    </row>
    <row r="103" spans="1:14">
      <c r="A103" s="58" t="s">
        <v>128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>
      <c r="A104" s="58"/>
      <c r="B104" s="58" t="s">
        <v>129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4">
      <c r="A105" s="58"/>
      <c r="B105" s="58"/>
      <c r="C105" s="64" t="s">
        <v>130</v>
      </c>
      <c r="D105" s="65"/>
      <c r="E105" s="65"/>
      <c r="F105" s="65"/>
      <c r="G105" s="65"/>
      <c r="H105" s="65"/>
      <c r="I105" s="66"/>
      <c r="J105" s="58"/>
      <c r="K105" s="58"/>
      <c r="L105" s="58"/>
      <c r="M105" s="58"/>
      <c r="N105" s="59" t="s">
        <v>131</v>
      </c>
    </row>
    <row r="106" spans="1:14">
      <c r="A106" s="59" t="s">
        <v>132</v>
      </c>
      <c r="B106" s="59" t="s">
        <v>133</v>
      </c>
      <c r="C106" s="59">
        <v>1</v>
      </c>
      <c r="D106" s="59">
        <v>2</v>
      </c>
      <c r="E106" s="59">
        <v>3</v>
      </c>
      <c r="F106" s="59">
        <v>4</v>
      </c>
      <c r="G106" s="59">
        <v>5</v>
      </c>
      <c r="H106" s="59">
        <v>6</v>
      </c>
      <c r="I106" s="59">
        <v>7</v>
      </c>
      <c r="J106" s="59" t="s">
        <v>134</v>
      </c>
      <c r="K106" s="59" t="s">
        <v>135</v>
      </c>
      <c r="L106" s="59" t="s">
        <v>136</v>
      </c>
      <c r="M106" s="59" t="s">
        <v>137</v>
      </c>
      <c r="N106" s="59" t="s">
        <v>133</v>
      </c>
    </row>
    <row r="107" spans="1:14">
      <c r="A107" s="60">
        <v>1001</v>
      </c>
      <c r="B107" s="60" t="s">
        <v>138</v>
      </c>
      <c r="C107" s="70" t="str">
        <f>MID(B107,1,1)</f>
        <v>大</v>
      </c>
      <c r="D107" s="70" t="str">
        <f>MID(B107,2,1)</f>
        <v>山</v>
      </c>
      <c r="E107" s="70" t="str">
        <f>MID(B107,3,1)</f>
        <v>　</v>
      </c>
      <c r="F107" s="70" t="str">
        <f>MID(B107,4,1)</f>
        <v>幸</v>
      </c>
      <c r="G107" s="70" t="str">
        <f>MID(B107,5,1)</f>
        <v>一</v>
      </c>
      <c r="H107" s="70" t="str">
        <f>MID(B107,6,1)</f>
        <v/>
      </c>
      <c r="I107" s="70" t="str">
        <f>MID(B107,7,1)</f>
        <v/>
      </c>
      <c r="J107" s="71">
        <f>LEN(B107)</f>
        <v>5</v>
      </c>
      <c r="K107" s="71">
        <f>IF(D107="　",2,IF(E107="　",3,4))</f>
        <v>3</v>
      </c>
      <c r="L107" s="71" t="str">
        <f>LEFT(B107,K107-1)</f>
        <v>大山</v>
      </c>
      <c r="M107" s="71" t="str">
        <f>MID(B107,K107+1,J107-K107)</f>
        <v>幸一</v>
      </c>
      <c r="N107" s="71" t="str">
        <f>L107&amp;"　"&amp;M107</f>
        <v>大山　幸一</v>
      </c>
    </row>
    <row r="108" spans="1:14">
      <c r="A108" s="60">
        <v>1002</v>
      </c>
      <c r="B108" s="60" t="s">
        <v>139</v>
      </c>
      <c r="C108" s="70" t="str">
        <f t="shared" ref="C108:C113" si="8">MID(B108,1,1)</f>
        <v>波</v>
      </c>
      <c r="D108" s="70" t="str">
        <f t="shared" ref="D108:D113" si="9">MID(B108,2,1)</f>
        <v>多</v>
      </c>
      <c r="E108" s="70" t="str">
        <f t="shared" ref="E108:E113" si="10">MID(B108,3,1)</f>
        <v>野</v>
      </c>
      <c r="F108" s="70" t="str">
        <f t="shared" ref="F108:F113" si="11">MID(B108,4,1)</f>
        <v>　</v>
      </c>
      <c r="G108" s="70" t="str">
        <f t="shared" ref="G108:G113" si="12">MID(B108,5,1)</f>
        <v>誠</v>
      </c>
      <c r="H108" s="70" t="str">
        <f t="shared" ref="H108:H113" si="13">MID(B108,6,1)</f>
        <v>一</v>
      </c>
      <c r="I108" s="70" t="str">
        <f t="shared" ref="I108:I113" si="14">MID(B108,7,1)</f>
        <v>郎</v>
      </c>
      <c r="J108" s="70">
        <f t="shared" ref="J108:J113" si="15">LEN(B108)</f>
        <v>7</v>
      </c>
      <c r="K108" s="70">
        <f t="shared" ref="K108:K113" si="16">IF(D108="　",2,IF(E108="　",3,4))</f>
        <v>4</v>
      </c>
      <c r="L108" s="70" t="str">
        <f t="shared" ref="L108:L113" si="17">LEFT(B108,K108-1)</f>
        <v>波多野</v>
      </c>
      <c r="M108" s="70" t="str">
        <f t="shared" ref="M108:M113" si="18">MID(B108,K108+1,J108-K108)</f>
        <v>誠一郎</v>
      </c>
      <c r="N108" s="70" t="str">
        <f t="shared" ref="N108:N113" si="19">L108&amp;"　"&amp;M108</f>
        <v>波多野　誠一郎</v>
      </c>
    </row>
    <row r="109" spans="1:14">
      <c r="A109" s="60">
        <v>1003</v>
      </c>
      <c r="B109" s="60" t="s">
        <v>140</v>
      </c>
      <c r="C109" s="70" t="str">
        <f t="shared" si="8"/>
        <v>乾</v>
      </c>
      <c r="D109" s="70" t="str">
        <f t="shared" si="9"/>
        <v>　</v>
      </c>
      <c r="E109" s="70" t="str">
        <f t="shared" si="10"/>
        <v>肇</v>
      </c>
      <c r="F109" s="70" t="str">
        <f t="shared" si="11"/>
        <v/>
      </c>
      <c r="G109" s="70" t="str">
        <f t="shared" si="12"/>
        <v/>
      </c>
      <c r="H109" s="70" t="str">
        <f t="shared" si="13"/>
        <v/>
      </c>
      <c r="I109" s="70" t="str">
        <f t="shared" si="14"/>
        <v/>
      </c>
      <c r="J109" s="70">
        <f t="shared" si="15"/>
        <v>3</v>
      </c>
      <c r="K109" s="70">
        <f t="shared" si="16"/>
        <v>2</v>
      </c>
      <c r="L109" s="70" t="str">
        <f t="shared" si="17"/>
        <v>乾</v>
      </c>
      <c r="M109" s="70" t="str">
        <f t="shared" si="18"/>
        <v>肇</v>
      </c>
      <c r="N109" s="70" t="str">
        <f t="shared" si="19"/>
        <v>乾　肇</v>
      </c>
    </row>
    <row r="110" spans="1:14">
      <c r="A110" s="60">
        <v>1004</v>
      </c>
      <c r="B110" s="60" t="s">
        <v>141</v>
      </c>
      <c r="C110" s="70" t="str">
        <f t="shared" si="8"/>
        <v>横</v>
      </c>
      <c r="D110" s="70" t="str">
        <f t="shared" si="9"/>
        <v>山</v>
      </c>
      <c r="E110" s="70" t="str">
        <f t="shared" si="10"/>
        <v>　</v>
      </c>
      <c r="F110" s="70" t="str">
        <f t="shared" si="11"/>
        <v>美</v>
      </c>
      <c r="G110" s="70" t="str">
        <f t="shared" si="12"/>
        <v>由</v>
      </c>
      <c r="H110" s="70" t="str">
        <f t="shared" si="13"/>
        <v>紀</v>
      </c>
      <c r="I110" s="70" t="str">
        <f t="shared" si="14"/>
        <v/>
      </c>
      <c r="J110" s="70">
        <f t="shared" si="15"/>
        <v>6</v>
      </c>
      <c r="K110" s="70">
        <f t="shared" si="16"/>
        <v>3</v>
      </c>
      <c r="L110" s="70" t="str">
        <f t="shared" si="17"/>
        <v>横山</v>
      </c>
      <c r="M110" s="70" t="str">
        <f t="shared" si="18"/>
        <v>美由紀</v>
      </c>
      <c r="N110" s="70" t="str">
        <f t="shared" si="19"/>
        <v>横山　美由紀</v>
      </c>
    </row>
    <row r="111" spans="1:14">
      <c r="A111" s="60">
        <v>1005</v>
      </c>
      <c r="B111" s="60" t="s">
        <v>142</v>
      </c>
      <c r="C111" s="70" t="str">
        <f t="shared" si="8"/>
        <v>小</v>
      </c>
      <c r="D111" s="70" t="str">
        <f t="shared" si="9"/>
        <v>田</v>
      </c>
      <c r="E111" s="70" t="str">
        <f t="shared" si="10"/>
        <v>切</v>
      </c>
      <c r="F111" s="70" t="str">
        <f t="shared" si="11"/>
        <v>　</v>
      </c>
      <c r="G111" s="70" t="str">
        <f t="shared" si="12"/>
        <v>結</v>
      </c>
      <c r="H111" s="70" t="str">
        <f t="shared" si="13"/>
        <v/>
      </c>
      <c r="I111" s="70" t="str">
        <f t="shared" si="14"/>
        <v/>
      </c>
      <c r="J111" s="70">
        <f t="shared" si="15"/>
        <v>5</v>
      </c>
      <c r="K111" s="70">
        <f t="shared" si="16"/>
        <v>4</v>
      </c>
      <c r="L111" s="70" t="str">
        <f t="shared" si="17"/>
        <v>小田切</v>
      </c>
      <c r="M111" s="70" t="str">
        <f t="shared" si="18"/>
        <v>結</v>
      </c>
      <c r="N111" s="70" t="str">
        <f t="shared" si="19"/>
        <v>小田切　結</v>
      </c>
    </row>
    <row r="112" spans="1:14">
      <c r="A112" s="60">
        <v>1006</v>
      </c>
      <c r="B112" s="60" t="s">
        <v>143</v>
      </c>
      <c r="C112" s="70" t="str">
        <f t="shared" si="8"/>
        <v>田</v>
      </c>
      <c r="D112" s="70" t="str">
        <f t="shared" si="9"/>
        <v>野</v>
      </c>
      <c r="E112" s="70" t="str">
        <f t="shared" si="10"/>
        <v>倉</v>
      </c>
      <c r="F112" s="70" t="str">
        <f t="shared" si="11"/>
        <v>　</v>
      </c>
      <c r="G112" s="70" t="str">
        <f t="shared" si="12"/>
        <v>浩</v>
      </c>
      <c r="H112" s="70" t="str">
        <f t="shared" si="13"/>
        <v>二</v>
      </c>
      <c r="I112" s="70" t="str">
        <f t="shared" si="14"/>
        <v/>
      </c>
      <c r="J112" s="70">
        <f t="shared" si="15"/>
        <v>6</v>
      </c>
      <c r="K112" s="70">
        <f t="shared" si="16"/>
        <v>4</v>
      </c>
      <c r="L112" s="70" t="str">
        <f t="shared" si="17"/>
        <v>田野倉</v>
      </c>
      <c r="M112" s="70" t="str">
        <f t="shared" si="18"/>
        <v>浩二</v>
      </c>
      <c r="N112" s="70" t="str">
        <f t="shared" si="19"/>
        <v>田野倉　浩二</v>
      </c>
    </row>
    <row r="113" spans="1:14">
      <c r="A113" s="60">
        <v>1009</v>
      </c>
      <c r="B113" s="60" t="s">
        <v>144</v>
      </c>
      <c r="C113" s="70" t="str">
        <f t="shared" si="8"/>
        <v>東</v>
      </c>
      <c r="D113" s="70" t="str">
        <f t="shared" si="9"/>
        <v>　</v>
      </c>
      <c r="E113" s="70" t="str">
        <f t="shared" si="10"/>
        <v>佐</v>
      </c>
      <c r="F113" s="70" t="str">
        <f t="shared" si="11"/>
        <v>智</v>
      </c>
      <c r="G113" s="70" t="str">
        <f t="shared" si="12"/>
        <v>子</v>
      </c>
      <c r="H113" s="70" t="str">
        <f t="shared" si="13"/>
        <v/>
      </c>
      <c r="I113" s="70" t="str">
        <f t="shared" si="14"/>
        <v/>
      </c>
      <c r="J113" s="70">
        <f t="shared" si="15"/>
        <v>5</v>
      </c>
      <c r="K113" s="70">
        <f t="shared" si="16"/>
        <v>2</v>
      </c>
      <c r="L113" s="70" t="str">
        <f t="shared" si="17"/>
        <v>東</v>
      </c>
      <c r="M113" s="70" t="str">
        <f t="shared" si="18"/>
        <v>佐智子</v>
      </c>
      <c r="N113" s="70" t="str">
        <f t="shared" si="19"/>
        <v>東　佐智子</v>
      </c>
    </row>
    <row r="115" spans="1:14">
      <c r="A115" s="58" t="s">
        <v>145</v>
      </c>
      <c r="B115" s="58"/>
      <c r="C115" s="58"/>
      <c r="D115" s="58"/>
    </row>
    <row r="116" spans="1:14">
      <c r="A116" s="58"/>
      <c r="B116" s="58" t="s">
        <v>146</v>
      </c>
      <c r="C116" s="58"/>
      <c r="D116" s="58"/>
    </row>
    <row r="117" spans="1:14">
      <c r="A117" s="59" t="s">
        <v>147</v>
      </c>
      <c r="B117" s="59" t="s">
        <v>148</v>
      </c>
      <c r="C117" s="59" t="s">
        <v>149</v>
      </c>
      <c r="D117" s="59" t="s">
        <v>150</v>
      </c>
    </row>
    <row r="118" spans="1:14">
      <c r="A118" s="60" t="s">
        <v>151</v>
      </c>
      <c r="B118" s="70">
        <f>VALUE(RIGHT(A118,4))</f>
        <v>1006</v>
      </c>
      <c r="C118" s="70">
        <f>MOD(B118,5)</f>
        <v>1</v>
      </c>
      <c r="D118" s="70" t="str">
        <f>IF(C118=0,"当たり","")</f>
        <v/>
      </c>
    </row>
    <row r="119" spans="1:14">
      <c r="A119" s="60" t="s">
        <v>152</v>
      </c>
      <c r="B119" s="70">
        <f t="shared" ref="B119:B122" si="20">VALUE(RIGHT(A119,4))</f>
        <v>1021</v>
      </c>
      <c r="C119" s="70">
        <f t="shared" ref="C119:C122" si="21">MOD(B119,5)</f>
        <v>1</v>
      </c>
      <c r="D119" s="70" t="str">
        <f t="shared" ref="D119:D122" si="22">IF(C119=0,"当たり","")</f>
        <v/>
      </c>
    </row>
    <row r="120" spans="1:14">
      <c r="A120" s="60" t="s">
        <v>153</v>
      </c>
      <c r="B120" s="70">
        <f t="shared" si="20"/>
        <v>2010</v>
      </c>
      <c r="C120" s="70">
        <f t="shared" si="21"/>
        <v>0</v>
      </c>
      <c r="D120" s="70" t="str">
        <f t="shared" si="22"/>
        <v>当たり</v>
      </c>
    </row>
    <row r="121" spans="1:14">
      <c r="A121" s="60" t="s">
        <v>154</v>
      </c>
      <c r="B121" s="70">
        <f t="shared" si="20"/>
        <v>1009</v>
      </c>
      <c r="C121" s="70">
        <f t="shared" si="21"/>
        <v>4</v>
      </c>
      <c r="D121" s="70" t="str">
        <f t="shared" si="22"/>
        <v/>
      </c>
    </row>
    <row r="122" spans="1:14">
      <c r="A122" s="60" t="s">
        <v>155</v>
      </c>
      <c r="B122" s="70">
        <f t="shared" si="20"/>
        <v>1015</v>
      </c>
      <c r="C122" s="70">
        <f t="shared" si="21"/>
        <v>0</v>
      </c>
      <c r="D122" s="70" t="str">
        <f t="shared" si="22"/>
        <v>当たり</v>
      </c>
    </row>
  </sheetData>
  <mergeCells count="3">
    <mergeCell ref="A35:C35"/>
    <mergeCell ref="A39:C39"/>
    <mergeCell ref="C105:I10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ゴルフジャパンシリーズ</vt:lpstr>
      <vt:lpstr>宅配ピザ売上集計表</vt:lpstr>
      <vt:lpstr>一般常識テスト</vt:lpstr>
      <vt:lpstr>成績表作成システム</vt:lpstr>
      <vt:lpstr>北陸新幹線</vt:lpstr>
      <vt:lpstr>学園祭出し物</vt:lpstr>
      <vt:lpstr>氏名の分解と合成</vt:lpstr>
      <vt:lpstr>当選データ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2022-10-13T23:54:40Z</dcterms:modified>
</cp:coreProperties>
</file>